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kko\Desktop\"/>
    </mc:Choice>
  </mc:AlternateContent>
  <bookViews>
    <workbookView xWindow="0" yWindow="0" windowWidth="28800" windowHeight="12450"/>
  </bookViews>
  <sheets>
    <sheet name="Sheet1" sheetId="1" r:id="rId1"/>
    <sheet name="Sheet1 (2)" sheetId="3" r:id="rId2"/>
    <sheet name="Sheet2 (2)" sheetId="4" r:id="rId3"/>
    <sheet name="Sheet1 (3)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K16" i="5"/>
  <c r="J16" i="5"/>
  <c r="I16" i="5"/>
  <c r="K15" i="5"/>
  <c r="I15" i="5"/>
  <c r="J15" i="5" s="1"/>
  <c r="K14" i="5"/>
  <c r="I14" i="5"/>
  <c r="J14" i="5" s="1"/>
  <c r="K13" i="5"/>
  <c r="J13" i="5"/>
  <c r="I13" i="5"/>
  <c r="K12" i="5"/>
  <c r="I12" i="5"/>
  <c r="J12" i="5" s="1"/>
  <c r="K11" i="5"/>
  <c r="I11" i="5"/>
  <c r="J11" i="5" s="1"/>
  <c r="K10" i="5"/>
  <c r="I10" i="5"/>
  <c r="J10" i="5" s="1"/>
  <c r="K9" i="5"/>
  <c r="J9" i="5"/>
  <c r="I9" i="5"/>
  <c r="K8" i="5"/>
  <c r="I8" i="5"/>
  <c r="J8" i="5" s="1"/>
  <c r="K7" i="5"/>
  <c r="I7" i="5"/>
  <c r="J7" i="5" s="1"/>
  <c r="K6" i="5"/>
  <c r="I6" i="5"/>
  <c r="J6" i="5" s="1"/>
  <c r="K5" i="5"/>
  <c r="J5" i="5"/>
  <c r="I5" i="5"/>
  <c r="K4" i="5"/>
  <c r="I4" i="5"/>
  <c r="J4" i="5" s="1"/>
  <c r="K3" i="5"/>
  <c r="I3" i="5"/>
  <c r="J3" i="5" s="1"/>
  <c r="K2" i="5"/>
  <c r="I2" i="5"/>
  <c r="J2" i="5" s="1"/>
  <c r="R13" i="4" l="1"/>
  <c r="Q13" i="4"/>
  <c r="N13" i="4"/>
  <c r="M13" i="4"/>
  <c r="R7" i="4"/>
  <c r="Q7" i="4"/>
  <c r="N7" i="4"/>
  <c r="M7" i="4"/>
  <c r="V34" i="3"/>
  <c r="U33" i="3"/>
  <c r="T33" i="3"/>
  <c r="P33" i="3"/>
  <c r="Q33" i="3" s="1"/>
  <c r="R33" i="3" s="1"/>
  <c r="O33" i="3"/>
  <c r="L33" i="3"/>
  <c r="M33" i="3" s="1"/>
  <c r="N33" i="3" s="1"/>
  <c r="K33" i="3"/>
  <c r="E33" i="3"/>
  <c r="U32" i="3"/>
  <c r="T32" i="3"/>
  <c r="P32" i="3"/>
  <c r="Q32" i="3" s="1"/>
  <c r="R32" i="3" s="1"/>
  <c r="O32" i="3"/>
  <c r="K32" i="3"/>
  <c r="L32" i="3" s="1"/>
  <c r="M32" i="3" s="1"/>
  <c r="N32" i="3" s="1"/>
  <c r="E32" i="3"/>
  <c r="U31" i="3"/>
  <c r="T31" i="3"/>
  <c r="P31" i="3"/>
  <c r="Q31" i="3" s="1"/>
  <c r="R31" i="3" s="1"/>
  <c r="O31" i="3"/>
  <c r="K31" i="3"/>
  <c r="L31" i="3" s="1"/>
  <c r="E31" i="3"/>
  <c r="M31" i="3" s="1"/>
  <c r="N31" i="3" s="1"/>
  <c r="U30" i="3"/>
  <c r="T30" i="3"/>
  <c r="Q30" i="3"/>
  <c r="R30" i="3" s="1"/>
  <c r="P30" i="3"/>
  <c r="O30" i="3"/>
  <c r="K30" i="3"/>
  <c r="L30" i="3" s="1"/>
  <c r="M30" i="3" s="1"/>
  <c r="N30" i="3" s="1"/>
  <c r="E30" i="3"/>
  <c r="U29" i="3"/>
  <c r="T29" i="3"/>
  <c r="P29" i="3"/>
  <c r="Q29" i="3" s="1"/>
  <c r="R29" i="3" s="1"/>
  <c r="O29" i="3"/>
  <c r="L29" i="3"/>
  <c r="M29" i="3" s="1"/>
  <c r="N29" i="3" s="1"/>
  <c r="K29" i="3"/>
  <c r="E29" i="3"/>
  <c r="U28" i="3"/>
  <c r="T28" i="3"/>
  <c r="P28" i="3"/>
  <c r="Q28" i="3" s="1"/>
  <c r="R28" i="3" s="1"/>
  <c r="O28" i="3"/>
  <c r="K28" i="3"/>
  <c r="L28" i="3" s="1"/>
  <c r="E28" i="3"/>
  <c r="M28" i="3" s="1"/>
  <c r="N28" i="3" s="1"/>
  <c r="U27" i="3"/>
  <c r="T27" i="3"/>
  <c r="P27" i="3"/>
  <c r="O27" i="3"/>
  <c r="Q27" i="3" s="1"/>
  <c r="R27" i="3" s="1"/>
  <c r="K27" i="3"/>
  <c r="L27" i="3" s="1"/>
  <c r="E27" i="3"/>
  <c r="M27" i="3" s="1"/>
  <c r="N27" i="3" s="1"/>
  <c r="U26" i="3"/>
  <c r="T26" i="3"/>
  <c r="Q26" i="3"/>
  <c r="R26" i="3" s="1"/>
  <c r="P26" i="3"/>
  <c r="O26" i="3"/>
  <c r="K26" i="3"/>
  <c r="L26" i="3" s="1"/>
  <c r="M26" i="3" s="1"/>
  <c r="N26" i="3" s="1"/>
  <c r="E26" i="3"/>
  <c r="U25" i="3"/>
  <c r="T25" i="3"/>
  <c r="P25" i="3"/>
  <c r="Q25" i="3" s="1"/>
  <c r="R25" i="3" s="1"/>
  <c r="O25" i="3"/>
  <c r="L25" i="3"/>
  <c r="M25" i="3" s="1"/>
  <c r="N25" i="3" s="1"/>
  <c r="K25" i="3"/>
  <c r="E25" i="3"/>
  <c r="U24" i="3"/>
  <c r="T24" i="3"/>
  <c r="P24" i="3"/>
  <c r="Q24" i="3" s="1"/>
  <c r="R24" i="3" s="1"/>
  <c r="O24" i="3"/>
  <c r="K24" i="3"/>
  <c r="L24" i="3" s="1"/>
  <c r="E24" i="3"/>
  <c r="M24" i="3" s="1"/>
  <c r="N24" i="3" s="1"/>
  <c r="U23" i="3"/>
  <c r="T23" i="3"/>
  <c r="P23" i="3"/>
  <c r="Q23" i="3" s="1"/>
  <c r="R23" i="3" s="1"/>
  <c r="O23" i="3"/>
  <c r="K23" i="3"/>
  <c r="L23" i="3" s="1"/>
  <c r="E23" i="3"/>
  <c r="M23" i="3" s="1"/>
  <c r="N23" i="3" s="1"/>
  <c r="U22" i="3"/>
  <c r="T22" i="3"/>
  <c r="Q22" i="3"/>
  <c r="R22" i="3" s="1"/>
  <c r="P22" i="3"/>
  <c r="O22" i="3"/>
  <c r="K22" i="3"/>
  <c r="L22" i="3" s="1"/>
  <c r="M22" i="3" s="1"/>
  <c r="N22" i="3" s="1"/>
  <c r="E22" i="3"/>
  <c r="U21" i="3"/>
  <c r="T21" i="3"/>
  <c r="P21" i="3"/>
  <c r="Q21" i="3" s="1"/>
  <c r="R21" i="3" s="1"/>
  <c r="O21" i="3"/>
  <c r="L21" i="3"/>
  <c r="M21" i="3" s="1"/>
  <c r="N21" i="3" s="1"/>
  <c r="K21" i="3"/>
  <c r="E21" i="3"/>
  <c r="U20" i="3"/>
  <c r="T20" i="3"/>
  <c r="P20" i="3"/>
  <c r="Q20" i="3" s="1"/>
  <c r="R20" i="3" s="1"/>
  <c r="O20" i="3"/>
  <c r="K20" i="3"/>
  <c r="L20" i="3" s="1"/>
  <c r="E20" i="3"/>
  <c r="M20" i="3" s="1"/>
  <c r="N20" i="3" s="1"/>
  <c r="U19" i="3"/>
  <c r="U34" i="3" s="1"/>
  <c r="T19" i="3"/>
  <c r="T34" i="3" s="1"/>
  <c r="P19" i="3"/>
  <c r="Q19" i="3" s="1"/>
  <c r="R19" i="3" s="1"/>
  <c r="O19" i="3"/>
  <c r="K19" i="3"/>
  <c r="L19" i="3" s="1"/>
  <c r="E19" i="3"/>
  <c r="M19" i="3" s="1"/>
  <c r="N19" i="3" s="1"/>
  <c r="V17" i="3"/>
  <c r="U17" i="3"/>
  <c r="T17" i="3"/>
  <c r="Q16" i="3"/>
  <c r="R16" i="3" s="1"/>
  <c r="P16" i="3"/>
  <c r="O16" i="3"/>
  <c r="K16" i="3"/>
  <c r="L16" i="3" s="1"/>
  <c r="M16" i="3" s="1"/>
  <c r="N16" i="3" s="1"/>
  <c r="E16" i="3"/>
  <c r="P15" i="3"/>
  <c r="Q15" i="3" s="1"/>
  <c r="R15" i="3" s="1"/>
  <c r="O15" i="3"/>
  <c r="K15" i="3"/>
  <c r="L15" i="3" s="1"/>
  <c r="E15" i="3"/>
  <c r="M15" i="3" s="1"/>
  <c r="N15" i="3" s="1"/>
  <c r="P14" i="3"/>
  <c r="Q14" i="3" s="1"/>
  <c r="R14" i="3" s="1"/>
  <c r="O14" i="3"/>
  <c r="K14" i="3"/>
  <c r="L14" i="3" s="1"/>
  <c r="E14" i="3"/>
  <c r="M14" i="3" s="1"/>
  <c r="N14" i="3" s="1"/>
  <c r="P13" i="3"/>
  <c r="Q13" i="3" s="1"/>
  <c r="R13" i="3" s="1"/>
  <c r="O13" i="3"/>
  <c r="L13" i="3"/>
  <c r="M13" i="3" s="1"/>
  <c r="N13" i="3" s="1"/>
  <c r="K13" i="3"/>
  <c r="E13" i="3"/>
  <c r="Q12" i="3"/>
  <c r="R12" i="3" s="1"/>
  <c r="P12" i="3"/>
  <c r="O12" i="3"/>
  <c r="M12" i="3"/>
  <c r="N12" i="3" s="1"/>
  <c r="L12" i="3"/>
  <c r="K12" i="3"/>
  <c r="E12" i="3"/>
  <c r="P11" i="3"/>
  <c r="O11" i="3"/>
  <c r="Q11" i="3" s="1"/>
  <c r="R11" i="3" s="1"/>
  <c r="K11" i="3"/>
  <c r="L11" i="3" s="1"/>
  <c r="E11" i="3"/>
  <c r="M11" i="3" s="1"/>
  <c r="N11" i="3" s="1"/>
  <c r="P10" i="3"/>
  <c r="Q10" i="3" s="1"/>
  <c r="R10" i="3" s="1"/>
  <c r="O10" i="3"/>
  <c r="K10" i="3"/>
  <c r="L10" i="3" s="1"/>
  <c r="E10" i="3"/>
  <c r="M10" i="3" s="1"/>
  <c r="N10" i="3" s="1"/>
  <c r="P9" i="3"/>
  <c r="Q9" i="3" s="1"/>
  <c r="R9" i="3" s="1"/>
  <c r="O9" i="3"/>
  <c r="L9" i="3"/>
  <c r="M9" i="3" s="1"/>
  <c r="N9" i="3" s="1"/>
  <c r="K9" i="3"/>
  <c r="E9" i="3"/>
  <c r="Q8" i="3"/>
  <c r="R8" i="3" s="1"/>
  <c r="P8" i="3"/>
  <c r="O8" i="3"/>
  <c r="K8" i="3"/>
  <c r="L8" i="3" s="1"/>
  <c r="M8" i="3" s="1"/>
  <c r="N8" i="3" s="1"/>
  <c r="E8" i="3"/>
  <c r="P7" i="3"/>
  <c r="Q7" i="3" s="1"/>
  <c r="R7" i="3" s="1"/>
  <c r="O7" i="3"/>
  <c r="K7" i="3"/>
  <c r="L7" i="3" s="1"/>
  <c r="E7" i="3"/>
  <c r="M7" i="3" s="1"/>
  <c r="N7" i="3" s="1"/>
  <c r="P6" i="3"/>
  <c r="Q6" i="3" s="1"/>
  <c r="R6" i="3" s="1"/>
  <c r="O6" i="3"/>
  <c r="K6" i="3"/>
  <c r="L6" i="3" s="1"/>
  <c r="E6" i="3"/>
  <c r="M6" i="3" s="1"/>
  <c r="N6" i="3" s="1"/>
  <c r="P5" i="3"/>
  <c r="Q5" i="3" s="1"/>
  <c r="R5" i="3" s="1"/>
  <c r="O5" i="3"/>
  <c r="L5" i="3"/>
  <c r="M5" i="3" s="1"/>
  <c r="N5" i="3" s="1"/>
  <c r="K5" i="3"/>
  <c r="E5" i="3"/>
  <c r="Q4" i="3"/>
  <c r="R4" i="3" s="1"/>
  <c r="P4" i="3"/>
  <c r="O4" i="3"/>
  <c r="K4" i="3"/>
  <c r="L4" i="3" s="1"/>
  <c r="M4" i="3" s="1"/>
  <c r="N4" i="3" s="1"/>
  <c r="E4" i="3"/>
  <c r="P3" i="3"/>
  <c r="Q3" i="3" s="1"/>
  <c r="R3" i="3" s="1"/>
  <c r="O3" i="3"/>
  <c r="K3" i="3"/>
  <c r="L3" i="3" s="1"/>
  <c r="E3" i="3"/>
  <c r="M3" i="3" s="1"/>
  <c r="N3" i="3" s="1"/>
  <c r="P2" i="3"/>
  <c r="Q2" i="3" s="1"/>
  <c r="R2" i="3" s="1"/>
  <c r="O2" i="3"/>
  <c r="K2" i="3"/>
  <c r="L2" i="3" s="1"/>
  <c r="L17" i="3" s="1"/>
  <c r="E2" i="3"/>
  <c r="M2" i="3" s="1"/>
  <c r="N2" i="3" s="1"/>
  <c r="R17" i="3" l="1"/>
  <c r="R34" i="3"/>
  <c r="N17" i="3"/>
  <c r="N34" i="3"/>
  <c r="L34" i="3"/>
</calcChain>
</file>

<file path=xl/sharedStrings.xml><?xml version="1.0" encoding="utf-8"?>
<sst xmlns="http://schemas.openxmlformats.org/spreadsheetml/2006/main" count="191" uniqueCount="134">
  <si>
    <t>寸法・重量</t>
    <rPh sb="0" eb="2">
      <t>スンポウ</t>
    </rPh>
    <rPh sb="3" eb="5">
      <t>ジュウリョウ</t>
    </rPh>
    <phoneticPr fontId="3"/>
  </si>
  <si>
    <t>高さ(mm)</t>
    <rPh sb="0" eb="1">
      <t>タカ</t>
    </rPh>
    <phoneticPr fontId="3"/>
  </si>
  <si>
    <t>長さ</t>
    <rPh sb="0" eb="1">
      <t>ナガ</t>
    </rPh>
    <phoneticPr fontId="3"/>
  </si>
  <si>
    <t>重さ</t>
    <rPh sb="0" eb="1">
      <t>オモ</t>
    </rPh>
    <phoneticPr fontId="3"/>
  </si>
  <si>
    <t>集成材(曲げ系)</t>
    <rPh sb="0" eb="3">
      <t>シュウセイザイ</t>
    </rPh>
    <rPh sb="4" eb="5">
      <t>マ</t>
    </rPh>
    <rPh sb="6" eb="7">
      <t>ケイ</t>
    </rPh>
    <phoneticPr fontId="3"/>
  </si>
  <si>
    <t>ラミナ平均</t>
    <rPh sb="3" eb="5">
      <t>ヘイキン</t>
    </rPh>
    <phoneticPr fontId="3"/>
  </si>
  <si>
    <t>振動試験</t>
    <rPh sb="0" eb="2">
      <t>シンドウ</t>
    </rPh>
    <rPh sb="2" eb="4">
      <t>シケン</t>
    </rPh>
    <phoneticPr fontId="3"/>
  </si>
  <si>
    <t>曲げ剛性試験</t>
    <rPh sb="0" eb="1">
      <t>マ</t>
    </rPh>
    <rPh sb="2" eb="4">
      <t>ゴウセイ</t>
    </rPh>
    <rPh sb="4" eb="6">
      <t>シケン</t>
    </rPh>
    <phoneticPr fontId="3"/>
  </si>
  <si>
    <t>曲げ破壊試験</t>
    <rPh sb="0" eb="1">
      <t>マ</t>
    </rPh>
    <rPh sb="2" eb="4">
      <t>ハカイ</t>
    </rPh>
    <rPh sb="4" eb="6">
      <t>シケン</t>
    </rPh>
    <phoneticPr fontId="3"/>
  </si>
  <si>
    <t>中立軸計算</t>
    <rPh sb="0" eb="2">
      <t>チュウリツ</t>
    </rPh>
    <rPh sb="2" eb="3">
      <t>ジク</t>
    </rPh>
    <rPh sb="3" eb="5">
      <t>ケイサン</t>
    </rPh>
    <phoneticPr fontId="3"/>
  </si>
  <si>
    <t>縦振動</t>
    <rPh sb="0" eb="1">
      <t>タテ</t>
    </rPh>
    <rPh sb="1" eb="3">
      <t>シンドウ</t>
    </rPh>
    <phoneticPr fontId="3"/>
  </si>
  <si>
    <t>EL</t>
    <phoneticPr fontId="3"/>
  </si>
  <si>
    <t>Gpa</t>
    <phoneticPr fontId="3"/>
  </si>
  <si>
    <t>水平積層</t>
    <rPh sb="0" eb="2">
      <t>スイヘイ</t>
    </rPh>
    <rPh sb="2" eb="4">
      <t>セキソウ</t>
    </rPh>
    <phoneticPr fontId="3"/>
  </si>
  <si>
    <t>垂直積層</t>
    <rPh sb="0" eb="2">
      <t>スイチョク</t>
    </rPh>
    <rPh sb="2" eb="4">
      <t>セキソウ</t>
    </rPh>
    <phoneticPr fontId="3"/>
  </si>
  <si>
    <t>長さ(mm)</t>
    <rPh sb="0" eb="1">
      <t>ナガ</t>
    </rPh>
    <phoneticPr fontId="3"/>
  </si>
  <si>
    <t>重さ(mm)</t>
    <rPh sb="0" eb="1">
      <t>オモ</t>
    </rPh>
    <phoneticPr fontId="3"/>
  </si>
  <si>
    <t>密度(kg/m3)</t>
    <rPh sb="0" eb="2">
      <t>ミツド</t>
    </rPh>
    <phoneticPr fontId="3"/>
  </si>
  <si>
    <t>Ec(Gpa)</t>
    <phoneticPr fontId="3"/>
  </si>
  <si>
    <t>σep(Mpa)</t>
    <phoneticPr fontId="3"/>
  </si>
  <si>
    <t>圧縮強さ(Mpa)</t>
    <rPh sb="0" eb="2">
      <t>アッシュク</t>
    </rPh>
    <rPh sb="2" eb="3">
      <t>ヅヨ</t>
    </rPh>
    <phoneticPr fontId="3"/>
  </si>
  <si>
    <t>250mm</t>
    <phoneticPr fontId="3"/>
  </si>
  <si>
    <t>150mm</t>
    <phoneticPr fontId="3"/>
  </si>
  <si>
    <t>ひずみゲージ</t>
    <phoneticPr fontId="3"/>
  </si>
  <si>
    <t>たわみ振動</t>
    <rPh sb="3" eb="5">
      <t>シンドウ</t>
    </rPh>
    <phoneticPr fontId="3"/>
  </si>
  <si>
    <r>
      <t>E</t>
    </r>
    <r>
      <rPr>
        <sz val="9"/>
        <color theme="1"/>
        <rFont val="ＭＳ Ｐゴシック"/>
        <family val="3"/>
        <charset val="128"/>
        <scheme val="minor"/>
      </rPr>
      <t>L</t>
    </r>
    <phoneticPr fontId="3"/>
  </si>
  <si>
    <t>E</t>
    <phoneticPr fontId="3"/>
  </si>
  <si>
    <t>σp</t>
    <phoneticPr fontId="3"/>
  </si>
  <si>
    <t>MOR</t>
    <phoneticPr fontId="3"/>
  </si>
  <si>
    <t>Ecal</t>
    <phoneticPr fontId="3"/>
  </si>
  <si>
    <t>Es</t>
    <phoneticPr fontId="3"/>
  </si>
  <si>
    <t>Mpa</t>
    <phoneticPr fontId="3"/>
  </si>
  <si>
    <t>中立軸λ</t>
    <rPh sb="0" eb="2">
      <t>チュウリツ</t>
    </rPh>
    <rPh sb="2" eb="3">
      <t>ジク</t>
    </rPh>
    <phoneticPr fontId="3"/>
  </si>
  <si>
    <t>mm</t>
    <phoneticPr fontId="3"/>
  </si>
  <si>
    <t>接着層せん断試験</t>
    <rPh sb="0" eb="2">
      <t>セッチャク</t>
    </rPh>
    <rPh sb="2" eb="3">
      <t>ソウ</t>
    </rPh>
    <rPh sb="5" eb="6">
      <t>ダン</t>
    </rPh>
    <rPh sb="6" eb="8">
      <t>シケン</t>
    </rPh>
    <phoneticPr fontId="3"/>
  </si>
  <si>
    <t>ラミナ配列</t>
    <rPh sb="3" eb="5">
      <t>ハイレツ</t>
    </rPh>
    <phoneticPr fontId="3"/>
  </si>
  <si>
    <t>試験体No.</t>
    <rPh sb="0" eb="3">
      <t>シケンタイ</t>
    </rPh>
    <phoneticPr fontId="3"/>
  </si>
  <si>
    <t>τ(せん断強さ)</t>
    <rPh sb="4" eb="5">
      <t>ダン</t>
    </rPh>
    <rPh sb="5" eb="6">
      <t>ツヨ</t>
    </rPh>
    <phoneticPr fontId="3"/>
  </si>
  <si>
    <t>木破率</t>
    <rPh sb="0" eb="1">
      <t>モク</t>
    </rPh>
    <rPh sb="1" eb="2">
      <t>ハ</t>
    </rPh>
    <rPh sb="2" eb="3">
      <t>リツ</t>
    </rPh>
    <phoneticPr fontId="3"/>
  </si>
  <si>
    <t>%</t>
    <phoneticPr fontId="3"/>
  </si>
  <si>
    <t>L8</t>
  </si>
  <si>
    <t>A6</t>
  </si>
  <si>
    <t>A4</t>
  </si>
  <si>
    <t>A5</t>
  </si>
  <si>
    <t>L10</t>
  </si>
  <si>
    <t>L8</t>
    <phoneticPr fontId="3"/>
  </si>
  <si>
    <t>L4</t>
  </si>
  <si>
    <t>L6</t>
  </si>
  <si>
    <t>L9</t>
  </si>
  <si>
    <t>L5</t>
  </si>
  <si>
    <t>L5</t>
    <phoneticPr fontId="3"/>
  </si>
  <si>
    <t>A2</t>
    <phoneticPr fontId="3"/>
  </si>
  <si>
    <t>外強</t>
    <rPh sb="0" eb="1">
      <t>ソト</t>
    </rPh>
    <rPh sb="1" eb="2">
      <t>ツヨ</t>
    </rPh>
    <phoneticPr fontId="3"/>
  </si>
  <si>
    <t>内強</t>
    <rPh sb="0" eb="1">
      <t>ウチ</t>
    </rPh>
    <rPh sb="1" eb="2">
      <t>ツヨ</t>
    </rPh>
    <phoneticPr fontId="3"/>
  </si>
  <si>
    <t>トドマツ</t>
    <phoneticPr fontId="3"/>
  </si>
  <si>
    <t>記号</t>
    <rPh sb="0" eb="2">
      <t>キゴウ</t>
    </rPh>
    <phoneticPr fontId="3"/>
  </si>
  <si>
    <t>重さ(g)</t>
    <rPh sb="0" eb="1">
      <t>オモ</t>
    </rPh>
    <phoneticPr fontId="3"/>
  </si>
  <si>
    <t>kg</t>
    <phoneticPr fontId="3"/>
  </si>
  <si>
    <t>長さ(m)</t>
    <rPh sb="0" eb="1">
      <t>ナガ</t>
    </rPh>
    <phoneticPr fontId="3"/>
  </si>
  <si>
    <t>スパン</t>
    <phoneticPr fontId="3"/>
  </si>
  <si>
    <t>幅(mm)</t>
    <rPh sb="0" eb="1">
      <t>ハバ</t>
    </rPh>
    <phoneticPr fontId="3"/>
  </si>
  <si>
    <t>厚さ(mm)</t>
    <rPh sb="0" eb="1">
      <t>アツ</t>
    </rPh>
    <phoneticPr fontId="3"/>
  </si>
  <si>
    <t>振動数(Hz)</t>
    <rPh sb="0" eb="3">
      <t>シンドウスウ</t>
    </rPh>
    <phoneticPr fontId="3"/>
  </si>
  <si>
    <t>密度(kg/mm3)</t>
    <rPh sb="0" eb="2">
      <t>ミツド</t>
    </rPh>
    <phoneticPr fontId="3"/>
  </si>
  <si>
    <t>動ヤング率(N/m2)</t>
    <rPh sb="0" eb="1">
      <t>ドウ</t>
    </rPh>
    <rPh sb="4" eb="5">
      <t>リツ</t>
    </rPh>
    <phoneticPr fontId="3"/>
  </si>
  <si>
    <t>ヤング率(kN/mm2)</t>
    <rPh sb="3" eb="4">
      <t>リツ</t>
    </rPh>
    <phoneticPr fontId="3"/>
  </si>
  <si>
    <t>断面二次係数(I)</t>
    <rPh sb="0" eb="4">
      <t>ダンメンニジ</t>
    </rPh>
    <rPh sb="4" eb="6">
      <t>ケイスウ</t>
    </rPh>
    <phoneticPr fontId="3"/>
  </si>
  <si>
    <t>荷重(N)</t>
    <rPh sb="0" eb="2">
      <t>カジュウ</t>
    </rPh>
    <phoneticPr fontId="3"/>
  </si>
  <si>
    <t>曲げヤング率（N/mm2)</t>
    <rPh sb="0" eb="1">
      <t>マ</t>
    </rPh>
    <rPh sb="5" eb="6">
      <t>リツ</t>
    </rPh>
    <phoneticPr fontId="3"/>
  </si>
  <si>
    <t>曲げヤング率（ｋN/mm２)</t>
    <rPh sb="0" eb="1">
      <t>マ</t>
    </rPh>
    <rPh sb="5" eb="6">
      <t>リツ</t>
    </rPh>
    <phoneticPr fontId="3"/>
  </si>
  <si>
    <t>変位(mm)</t>
    <rPh sb="0" eb="2">
      <t>ヘンイ</t>
    </rPh>
    <phoneticPr fontId="3"/>
  </si>
  <si>
    <t>最大節径(%)</t>
    <rPh sb="0" eb="2">
      <t>サイダイ</t>
    </rPh>
    <rPh sb="2" eb="3">
      <t>フシ</t>
    </rPh>
    <rPh sb="3" eb="4">
      <t>ケイ</t>
    </rPh>
    <phoneticPr fontId="3"/>
  </si>
  <si>
    <t>集中節径(%)</t>
    <rPh sb="0" eb="2">
      <t>シュウチュウ</t>
    </rPh>
    <rPh sb="2" eb="3">
      <t>フシ</t>
    </rPh>
    <rPh sb="3" eb="4">
      <t>ケイ</t>
    </rPh>
    <phoneticPr fontId="3"/>
  </si>
  <si>
    <t>平均年輪幅(mm)</t>
    <rPh sb="0" eb="2">
      <t>ヘイキン</t>
    </rPh>
    <rPh sb="2" eb="4">
      <t>ネンリン</t>
    </rPh>
    <rPh sb="4" eb="5">
      <t>ハバ</t>
    </rPh>
    <phoneticPr fontId="3"/>
  </si>
  <si>
    <t>A1</t>
    <phoneticPr fontId="3"/>
  </si>
  <si>
    <t>A3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</si>
  <si>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</si>
  <si>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</si>
  <si>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</si>
  <si>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</si>
  <si>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</si>
  <si>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</si>
  <si>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</si>
  <si>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</si>
  <si>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</si>
  <si>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平均</t>
    <rPh sb="0" eb="2">
      <t>ヘイキン</t>
    </rPh>
    <phoneticPr fontId="3"/>
  </si>
  <si>
    <t>カラマツ</t>
    <phoneticPr fontId="3"/>
  </si>
  <si>
    <t>L1</t>
    <phoneticPr fontId="3"/>
  </si>
  <si>
    <t>L2</t>
    <phoneticPr fontId="3"/>
  </si>
  <si>
    <t>L3</t>
  </si>
  <si>
    <t>L7</t>
  </si>
  <si>
    <t>L11</t>
  </si>
  <si>
    <t>L12</t>
  </si>
  <si>
    <t>L13</t>
  </si>
  <si>
    <t>L14</t>
  </si>
  <si>
    <t>L15</t>
  </si>
  <si>
    <t>トドマツ</t>
    <phoneticPr fontId="3"/>
  </si>
  <si>
    <t>kg</t>
    <phoneticPr fontId="3"/>
  </si>
  <si>
    <t>スパン</t>
    <phoneticPr fontId="3"/>
  </si>
  <si>
    <t>カラマツ</t>
    <phoneticPr fontId="3"/>
  </si>
  <si>
    <t>L1</t>
    <phoneticPr fontId="3"/>
  </si>
  <si>
    <t>幅</t>
    <rPh sb="0" eb="1">
      <t>ハバ</t>
    </rPh>
    <phoneticPr fontId="3"/>
  </si>
  <si>
    <t>厚さ</t>
    <rPh sb="0" eb="1">
      <t>アツ</t>
    </rPh>
    <phoneticPr fontId="3"/>
  </si>
  <si>
    <t>縦振動数</t>
    <rPh sb="0" eb="1">
      <t>タテ</t>
    </rPh>
    <rPh sb="1" eb="4">
      <t>シンドウスウ</t>
    </rPh>
    <phoneticPr fontId="3"/>
  </si>
  <si>
    <t>載荷1㎏</t>
    <rPh sb="0" eb="2">
      <t>サイカ</t>
    </rPh>
    <phoneticPr fontId="3"/>
  </si>
  <si>
    <t>載荷5㎏</t>
    <rPh sb="0" eb="2">
      <t>サイカ</t>
    </rPh>
    <phoneticPr fontId="3"/>
  </si>
  <si>
    <t>ΔＬ</t>
    <phoneticPr fontId="3"/>
  </si>
  <si>
    <t>曲げヤング率</t>
    <rPh sb="0" eb="1">
      <t>マ</t>
    </rPh>
    <rPh sb="5" eb="6">
      <t>リツ</t>
    </rPh>
    <phoneticPr fontId="3"/>
  </si>
  <si>
    <t>動的ヤング率</t>
    <rPh sb="0" eb="2">
      <t>ドウテキ</t>
    </rPh>
    <rPh sb="5" eb="6">
      <t>リツ</t>
    </rPh>
    <phoneticPr fontId="3"/>
  </si>
  <si>
    <t>L2</t>
    <phoneticPr fontId="3"/>
  </si>
  <si>
    <t>L3</t>
    <phoneticPr fontId="3"/>
  </si>
  <si>
    <t>L4</t>
    <phoneticPr fontId="3"/>
  </si>
  <si>
    <t>L6</t>
    <phoneticPr fontId="3"/>
  </si>
  <si>
    <t>L7</t>
    <phoneticPr fontId="3"/>
  </si>
  <si>
    <t>L9</t>
    <phoneticPr fontId="3"/>
  </si>
  <si>
    <t>L10</t>
    <phoneticPr fontId="3"/>
  </si>
  <si>
    <t>L11</t>
    <phoneticPr fontId="3"/>
  </si>
  <si>
    <t>L12</t>
    <phoneticPr fontId="3"/>
  </si>
  <si>
    <t>L13</t>
    <phoneticPr fontId="3"/>
  </si>
  <si>
    <t>L14</t>
    <phoneticPr fontId="3"/>
  </si>
  <si>
    <t>L15</t>
    <phoneticPr fontId="3"/>
  </si>
  <si>
    <t>縦圧縮試験</t>
    <rPh sb="0" eb="1">
      <t>タテ</t>
    </rPh>
    <rPh sb="1" eb="3">
      <t>アッシュク</t>
    </rPh>
    <rPh sb="3" eb="5">
      <t>シケン</t>
    </rPh>
    <phoneticPr fontId="3"/>
  </si>
  <si>
    <t>外側</t>
    <rPh sb="0" eb="1">
      <t>ソト</t>
    </rPh>
    <rPh sb="1" eb="2">
      <t>ガワ</t>
    </rPh>
    <phoneticPr fontId="3"/>
  </si>
  <si>
    <t>内側</t>
    <rPh sb="0" eb="2">
      <t>ウチガワ</t>
    </rPh>
    <phoneticPr fontId="3"/>
  </si>
  <si>
    <t>Ｌ６</t>
    <phoneticPr fontId="3"/>
  </si>
  <si>
    <t>１０Ａ</t>
    <phoneticPr fontId="3"/>
  </si>
  <si>
    <t>Ｌ３</t>
    <phoneticPr fontId="3"/>
  </si>
  <si>
    <t>Ｌ１</t>
    <phoneticPr fontId="3"/>
  </si>
  <si>
    <t>Ｌ４</t>
    <phoneticPr fontId="3"/>
  </si>
  <si>
    <t>３Ａ</t>
    <phoneticPr fontId="3"/>
  </si>
  <si>
    <t>７Ａ</t>
    <phoneticPr fontId="3"/>
  </si>
  <si>
    <t>Ｌ９</t>
    <phoneticPr fontId="3"/>
  </si>
  <si>
    <t>４Ａ</t>
    <phoneticPr fontId="3"/>
  </si>
  <si>
    <t>Ｌ５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</si>
</sst>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1" xfId="2" applyFont="1" applyFill="1">
      <alignment vertical="center"/>
    </xf>
    <xf numFmtId="0" fontId="2" fillId="5" borderId="0" xfId="1" applyFill="1">
      <alignment vertical="center"/>
    </xf>
    <xf numFmtId="0" fontId="0" fillId="5" borderId="0" xfId="0" applyFill="1">
      <alignment vertical="center"/>
    </xf>
    <xf numFmtId="0" fontId="2" fillId="5" borderId="1" xfId="1" applyFill="1" applyBorder="1">
      <alignment vertical="center"/>
    </xf>
    <xf numFmtId="0" fontId="0" fillId="4" borderId="45" xfId="2" applyFont="1" applyFill="1" applyBorder="1">
      <alignment vertical="center"/>
    </xf>
    <xf numFmtId="0" fontId="0" fillId="6" borderId="0" xfId="2" applyFont="1" applyFill="1" applyBorder="1">
      <alignment vertical="center"/>
    </xf>
    <xf numFmtId="0" fontId="0" fillId="6" borderId="0" xfId="0" applyFill="1">
      <alignment vertical="center"/>
    </xf>
    <xf numFmtId="0" fontId="0" fillId="6" borderId="1" xfId="2" applyFont="1" applyFill="1">
      <alignment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3">
    <cellStyle name="メモ" xfId="2" builtinId="10"/>
    <cellStyle name="悪い" xfId="1" builtinId="2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13" zoomScale="140" zoomScaleNormal="140" workbookViewId="0">
      <selection activeCell="G13" sqref="G13"/>
    </sheetView>
  </sheetViews>
  <sheetFormatPr defaultRowHeight="13.5" x14ac:dyDescent="0.15"/>
  <cols>
    <col min="1" max="1" width="16.375" customWidth="1"/>
    <col min="4" max="4" width="12" customWidth="1"/>
    <col min="6" max="6" width="11.875" customWidth="1"/>
    <col min="7" max="7" width="11.125" customWidth="1"/>
    <col min="8" max="9" width="12" customWidth="1"/>
    <col min="10" max="11" width="11.625" customWidth="1"/>
  </cols>
  <sheetData>
    <row r="1" spans="1:13" ht="14.25" thickBot="1" x14ac:dyDescent="0.2"/>
    <row r="2" spans="1:13" ht="14.25" thickBot="1" x14ac:dyDescent="0.2">
      <c r="B2" s="10" t="s">
        <v>0</v>
      </c>
      <c r="C2" s="11" t="s">
        <v>1</v>
      </c>
      <c r="D2" s="11" t="s">
        <v>15</v>
      </c>
      <c r="E2" s="11" t="s">
        <v>16</v>
      </c>
      <c r="F2" s="12" t="s">
        <v>17</v>
      </c>
    </row>
    <row r="3" spans="1:13" x14ac:dyDescent="0.15">
      <c r="B3" s="8" t="s">
        <v>52</v>
      </c>
      <c r="C3" s="1"/>
      <c r="D3" s="1"/>
      <c r="E3" s="1"/>
      <c r="F3" s="2">
        <v>530.32000000000005</v>
      </c>
      <c r="L3">
        <f>36000*3*700/(100^3)</f>
        <v>75.599999999999994</v>
      </c>
    </row>
    <row r="4" spans="1:13" ht="14.25" thickBot="1" x14ac:dyDescent="0.2">
      <c r="B4" s="9" t="s">
        <v>53</v>
      </c>
      <c r="C4" s="13"/>
      <c r="D4" s="13"/>
      <c r="E4" s="13"/>
      <c r="F4" s="6">
        <v>509.98</v>
      </c>
    </row>
    <row r="5" spans="1:13" ht="14.25" thickBot="1" x14ac:dyDescent="0.2"/>
    <row r="6" spans="1:13" x14ac:dyDescent="0.15">
      <c r="A6" s="56" t="s">
        <v>4</v>
      </c>
      <c r="B6" s="57"/>
      <c r="C6" s="56" t="s">
        <v>5</v>
      </c>
      <c r="D6" s="61"/>
      <c r="E6" s="62" t="s">
        <v>6</v>
      </c>
      <c r="F6" s="57"/>
      <c r="G6" s="56" t="s">
        <v>7</v>
      </c>
      <c r="H6" s="61"/>
      <c r="I6" s="62" t="s">
        <v>8</v>
      </c>
      <c r="J6" s="60"/>
      <c r="K6" s="57"/>
      <c r="L6" s="56" t="s">
        <v>9</v>
      </c>
      <c r="M6" s="61"/>
    </row>
    <row r="7" spans="1:13" x14ac:dyDescent="0.15">
      <c r="A7" s="49"/>
      <c r="B7" s="43"/>
      <c r="C7" s="14" t="s">
        <v>10</v>
      </c>
      <c r="D7" s="4" t="s">
        <v>11</v>
      </c>
      <c r="E7" s="3" t="s">
        <v>10</v>
      </c>
      <c r="F7" s="15" t="s">
        <v>24</v>
      </c>
      <c r="G7" s="14" t="s">
        <v>25</v>
      </c>
      <c r="H7" s="4" t="s">
        <v>30</v>
      </c>
      <c r="I7" s="3" t="s">
        <v>26</v>
      </c>
      <c r="J7" s="16" t="s">
        <v>27</v>
      </c>
      <c r="K7" s="15" t="s">
        <v>28</v>
      </c>
      <c r="L7" s="14" t="s">
        <v>32</v>
      </c>
      <c r="M7" s="4" t="s">
        <v>29</v>
      </c>
    </row>
    <row r="8" spans="1:13" ht="14.25" thickBot="1" x14ac:dyDescent="0.2">
      <c r="A8" s="66"/>
      <c r="B8" s="67"/>
      <c r="C8" s="17" t="s">
        <v>12</v>
      </c>
      <c r="D8" s="18" t="s">
        <v>12</v>
      </c>
      <c r="E8" s="19" t="s">
        <v>12</v>
      </c>
      <c r="F8" s="20" t="s">
        <v>12</v>
      </c>
      <c r="G8" s="17" t="s">
        <v>12</v>
      </c>
      <c r="H8" s="18" t="s">
        <v>12</v>
      </c>
      <c r="I8" s="19" t="s">
        <v>12</v>
      </c>
      <c r="J8" s="21" t="s">
        <v>31</v>
      </c>
      <c r="K8" s="20" t="s">
        <v>31</v>
      </c>
      <c r="L8" s="17" t="s">
        <v>33</v>
      </c>
      <c r="M8" s="18" t="s">
        <v>12</v>
      </c>
    </row>
    <row r="9" spans="1:13" x14ac:dyDescent="0.15">
      <c r="A9" s="56" t="s">
        <v>52</v>
      </c>
      <c r="B9" s="22" t="s">
        <v>13</v>
      </c>
      <c r="C9" s="38">
        <v>10.8</v>
      </c>
      <c r="D9" s="38">
        <v>10.199999999999999</v>
      </c>
      <c r="E9" s="38">
        <v>11.3</v>
      </c>
      <c r="F9" s="22">
        <v>13.5</v>
      </c>
      <c r="G9" s="8">
        <v>11.1</v>
      </c>
      <c r="H9" s="2">
        <v>14.4</v>
      </c>
      <c r="I9" s="38">
        <v>11.5</v>
      </c>
      <c r="J9" s="38">
        <v>51.1</v>
      </c>
      <c r="K9" s="38">
        <v>71</v>
      </c>
      <c r="L9" s="38">
        <v>50.9</v>
      </c>
      <c r="M9" s="2">
        <v>13.5</v>
      </c>
    </row>
    <row r="10" spans="1:13" ht="14.25" thickBot="1" x14ac:dyDescent="0.2">
      <c r="A10" s="50"/>
      <c r="B10" s="23" t="s">
        <v>14</v>
      </c>
      <c r="C10" s="39"/>
      <c r="D10" s="39"/>
      <c r="E10" s="39"/>
      <c r="F10" s="23">
        <v>10.199999999999999</v>
      </c>
      <c r="G10" s="9">
        <v>8.5500000000000007</v>
      </c>
      <c r="H10" s="6">
        <v>10.8</v>
      </c>
      <c r="I10" s="39"/>
      <c r="J10" s="39"/>
      <c r="K10" s="39"/>
      <c r="L10" s="39"/>
      <c r="M10" s="6">
        <v>10.8</v>
      </c>
    </row>
    <row r="11" spans="1:13" x14ac:dyDescent="0.15">
      <c r="A11" s="48" t="s">
        <v>53</v>
      </c>
      <c r="B11" s="24" t="s">
        <v>13</v>
      </c>
      <c r="C11" s="38">
        <v>10.7</v>
      </c>
      <c r="D11" s="38">
        <v>9.9</v>
      </c>
      <c r="E11" s="38">
        <v>11.9</v>
      </c>
      <c r="F11" s="24">
        <v>9.8000000000000007</v>
      </c>
      <c r="G11" s="25">
        <v>8.33</v>
      </c>
      <c r="H11" s="26">
        <v>9.4700000000000006</v>
      </c>
      <c r="I11" s="38">
        <v>8.8000000000000007</v>
      </c>
      <c r="J11" s="38">
        <v>34.6</v>
      </c>
      <c r="K11" s="40">
        <v>46</v>
      </c>
      <c r="L11" s="38">
        <v>51.1</v>
      </c>
      <c r="M11" s="26">
        <v>9.1999999999999993</v>
      </c>
    </row>
    <row r="12" spans="1:13" ht="14.25" thickBot="1" x14ac:dyDescent="0.2">
      <c r="A12" s="50"/>
      <c r="B12" s="23" t="s">
        <v>14</v>
      </c>
      <c r="C12" s="39"/>
      <c r="D12" s="39"/>
      <c r="E12" s="39"/>
      <c r="F12" s="23">
        <v>11.2</v>
      </c>
      <c r="G12" s="9">
        <v>8.34</v>
      </c>
      <c r="H12" s="6">
        <v>10.9</v>
      </c>
      <c r="I12" s="39"/>
      <c r="J12" s="39"/>
      <c r="K12" s="41"/>
      <c r="L12" s="39"/>
      <c r="M12" s="6">
        <v>10.7</v>
      </c>
    </row>
    <row r="14" spans="1:13" ht="14.25" thickBot="1" x14ac:dyDescent="0.2"/>
    <row r="15" spans="1:13" x14ac:dyDescent="0.15">
      <c r="A15" s="64" t="s">
        <v>121</v>
      </c>
      <c r="B15" s="56" t="s">
        <v>18</v>
      </c>
      <c r="C15" s="60"/>
      <c r="D15" s="61"/>
      <c r="E15" s="62" t="s">
        <v>19</v>
      </c>
      <c r="F15" s="60"/>
      <c r="G15" s="57"/>
      <c r="H15" s="58" t="s">
        <v>20</v>
      </c>
      <c r="I15" s="63"/>
    </row>
    <row r="16" spans="1:13" ht="14.25" thickBot="1" x14ac:dyDescent="0.2">
      <c r="A16" s="65"/>
      <c r="B16" s="9" t="s">
        <v>21</v>
      </c>
      <c r="C16" s="13" t="s">
        <v>22</v>
      </c>
      <c r="D16" s="6" t="s">
        <v>23</v>
      </c>
      <c r="E16" s="5" t="s">
        <v>21</v>
      </c>
      <c r="F16" s="13" t="s">
        <v>22</v>
      </c>
      <c r="G16" s="23" t="s">
        <v>23</v>
      </c>
      <c r="H16" s="59"/>
      <c r="I16" s="63"/>
    </row>
    <row r="17" spans="1:8" x14ac:dyDescent="0.15">
      <c r="A17" s="8" t="s">
        <v>52</v>
      </c>
      <c r="B17" s="25">
        <v>2.2599999999999998</v>
      </c>
      <c r="C17" s="27">
        <v>8.6199999999999992</v>
      </c>
      <c r="D17" s="26">
        <v>8.01</v>
      </c>
      <c r="E17" s="28">
        <v>35</v>
      </c>
      <c r="F17" s="27">
        <v>33.6</v>
      </c>
      <c r="G17" s="27">
        <v>30.7</v>
      </c>
      <c r="H17" s="26">
        <v>41.2</v>
      </c>
    </row>
    <row r="18" spans="1:8" ht="14.25" thickBot="1" x14ac:dyDescent="0.2">
      <c r="A18" s="9" t="s">
        <v>53</v>
      </c>
      <c r="B18" s="9">
        <v>2.97</v>
      </c>
      <c r="C18" s="13">
        <v>10.55</v>
      </c>
      <c r="D18" s="6">
        <v>7.27</v>
      </c>
      <c r="E18" s="5">
        <v>37.200000000000003</v>
      </c>
      <c r="F18" s="13">
        <v>32.5</v>
      </c>
      <c r="G18" s="13">
        <v>28.6</v>
      </c>
      <c r="H18" s="6">
        <v>41.2</v>
      </c>
    </row>
    <row r="19" spans="1:8" ht="14.25" thickBot="1" x14ac:dyDescent="0.2"/>
    <row r="20" spans="1:8" ht="14.25" thickBot="1" x14ac:dyDescent="0.2">
      <c r="C20" s="68" t="s">
        <v>122</v>
      </c>
      <c r="D20" s="69"/>
      <c r="E20" s="69"/>
      <c r="F20" s="69" t="s">
        <v>123</v>
      </c>
      <c r="G20" s="69"/>
      <c r="H20" s="70"/>
    </row>
    <row r="21" spans="1:8" x14ac:dyDescent="0.15">
      <c r="A21" s="56" t="s">
        <v>34</v>
      </c>
      <c r="B21" s="57" t="s">
        <v>35</v>
      </c>
      <c r="C21" s="58" t="s">
        <v>36</v>
      </c>
      <c r="D21" s="51"/>
      <c r="E21" s="52"/>
      <c r="F21" s="58" t="s">
        <v>36</v>
      </c>
      <c r="G21" s="51"/>
      <c r="H21" s="52"/>
    </row>
    <row r="22" spans="1:8" x14ac:dyDescent="0.15">
      <c r="A22" s="49"/>
      <c r="B22" s="43"/>
      <c r="C22" s="42"/>
      <c r="D22" s="3" t="s">
        <v>37</v>
      </c>
      <c r="E22" s="4" t="s">
        <v>38</v>
      </c>
      <c r="F22" s="42"/>
      <c r="G22" s="3" t="s">
        <v>37</v>
      </c>
      <c r="H22" s="4" t="s">
        <v>38</v>
      </c>
    </row>
    <row r="23" spans="1:8" ht="14.25" thickBot="1" x14ac:dyDescent="0.2">
      <c r="A23" s="50"/>
      <c r="B23" s="47"/>
      <c r="C23" s="59"/>
      <c r="D23" s="5" t="s">
        <v>31</v>
      </c>
      <c r="E23" s="6" t="s">
        <v>39</v>
      </c>
      <c r="F23" s="59"/>
      <c r="G23" s="5" t="s">
        <v>31</v>
      </c>
      <c r="H23" s="6" t="s">
        <v>39</v>
      </c>
    </row>
    <row r="24" spans="1:8" ht="14.25" thickBot="1" x14ac:dyDescent="0.2">
      <c r="A24" s="48" t="s">
        <v>52</v>
      </c>
      <c r="B24" s="53" t="s">
        <v>124</v>
      </c>
      <c r="C24" s="7"/>
      <c r="D24" s="29"/>
      <c r="E24" s="7"/>
      <c r="F24" s="7"/>
      <c r="G24" s="29"/>
      <c r="H24" s="7"/>
    </row>
    <row r="25" spans="1:8" x14ac:dyDescent="0.15">
      <c r="A25" s="49"/>
      <c r="B25" s="43"/>
      <c r="C25" s="54"/>
      <c r="D25" s="55">
        <v>10.199999999999999</v>
      </c>
      <c r="E25" s="54">
        <v>100</v>
      </c>
      <c r="F25" s="54"/>
      <c r="G25" s="55">
        <v>8.74</v>
      </c>
      <c r="H25" s="54">
        <v>60</v>
      </c>
    </row>
    <row r="26" spans="1:8" x14ac:dyDescent="0.15">
      <c r="A26" s="49"/>
      <c r="B26" s="43" t="s">
        <v>125</v>
      </c>
      <c r="C26" s="42"/>
      <c r="D26" s="44"/>
      <c r="E26" s="42"/>
      <c r="F26" s="42"/>
      <c r="G26" s="44"/>
      <c r="H26" s="42"/>
    </row>
    <row r="27" spans="1:8" x14ac:dyDescent="0.15">
      <c r="A27" s="49"/>
      <c r="B27" s="43"/>
      <c r="C27" s="42"/>
      <c r="D27" s="44">
        <v>7.98</v>
      </c>
      <c r="E27" s="42">
        <v>100</v>
      </c>
      <c r="F27" s="42"/>
      <c r="G27" s="44">
        <v>7.59</v>
      </c>
      <c r="H27" s="42">
        <v>98</v>
      </c>
    </row>
    <row r="28" spans="1:8" x14ac:dyDescent="0.15">
      <c r="A28" s="49"/>
      <c r="B28" s="43" t="s">
        <v>126</v>
      </c>
      <c r="C28" s="42"/>
      <c r="D28" s="44"/>
      <c r="E28" s="42"/>
      <c r="F28" s="42"/>
      <c r="G28" s="44"/>
      <c r="H28" s="42"/>
    </row>
    <row r="29" spans="1:8" x14ac:dyDescent="0.15">
      <c r="A29" s="49"/>
      <c r="B29" s="43"/>
      <c r="C29" s="42"/>
      <c r="D29" s="44">
        <v>7.27</v>
      </c>
      <c r="E29" s="42">
        <v>100</v>
      </c>
      <c r="F29" s="42"/>
      <c r="G29" s="44">
        <v>6.21</v>
      </c>
      <c r="H29" s="42">
        <v>100</v>
      </c>
    </row>
    <row r="30" spans="1:8" x14ac:dyDescent="0.15">
      <c r="A30" s="49"/>
      <c r="B30" s="43" t="s">
        <v>127</v>
      </c>
      <c r="C30" s="42"/>
      <c r="D30" s="44"/>
      <c r="E30" s="42"/>
      <c r="F30" s="42"/>
      <c r="G30" s="44"/>
      <c r="H30" s="42"/>
    </row>
    <row r="31" spans="1:8" x14ac:dyDescent="0.15">
      <c r="A31" s="49"/>
      <c r="B31" s="43"/>
      <c r="C31" s="42"/>
      <c r="D31" s="44">
        <v>8.83</v>
      </c>
      <c r="E31" s="42">
        <v>100</v>
      </c>
      <c r="F31" s="42"/>
      <c r="G31" s="44">
        <v>8.02</v>
      </c>
      <c r="H31" s="42">
        <v>100</v>
      </c>
    </row>
    <row r="32" spans="1:8" ht="14.25" thickBot="1" x14ac:dyDescent="0.2">
      <c r="A32" s="49"/>
      <c r="B32" s="43" t="s">
        <v>128</v>
      </c>
      <c r="C32" s="45"/>
      <c r="D32" s="46"/>
      <c r="E32" s="45"/>
      <c r="F32" s="45"/>
      <c r="G32" s="46"/>
      <c r="H32" s="45"/>
    </row>
    <row r="33" spans="1:8" ht="14.25" thickBot="1" x14ac:dyDescent="0.2">
      <c r="A33" s="50"/>
      <c r="B33" s="47"/>
      <c r="C33" s="7"/>
      <c r="D33" s="29"/>
      <c r="E33" s="7"/>
      <c r="F33" s="7"/>
      <c r="G33" s="29"/>
      <c r="H33" s="7"/>
    </row>
    <row r="34" spans="1:8" ht="14.25" thickBot="1" x14ac:dyDescent="0.2">
      <c r="A34" s="48" t="s">
        <v>53</v>
      </c>
      <c r="B34" s="53" t="s">
        <v>129</v>
      </c>
      <c r="C34" s="7"/>
      <c r="D34" s="29"/>
      <c r="E34" s="7"/>
      <c r="F34" s="7"/>
      <c r="G34" s="29"/>
      <c r="H34" s="7"/>
    </row>
    <row r="35" spans="1:8" x14ac:dyDescent="0.15">
      <c r="A35" s="49"/>
      <c r="B35" s="43"/>
      <c r="C35" s="54"/>
      <c r="D35" s="55">
        <v>8.31</v>
      </c>
      <c r="E35" s="54">
        <v>100</v>
      </c>
      <c r="F35" s="54"/>
      <c r="G35" s="55">
        <v>8.58</v>
      </c>
      <c r="H35" s="54">
        <v>100</v>
      </c>
    </row>
    <row r="36" spans="1:8" x14ac:dyDescent="0.15">
      <c r="A36" s="49"/>
      <c r="B36" s="43" t="s">
        <v>130</v>
      </c>
      <c r="C36" s="42"/>
      <c r="D36" s="44"/>
      <c r="E36" s="42"/>
      <c r="F36" s="42"/>
      <c r="G36" s="44"/>
      <c r="H36" s="42"/>
    </row>
    <row r="37" spans="1:8" x14ac:dyDescent="0.15">
      <c r="A37" s="49"/>
      <c r="B37" s="43"/>
      <c r="C37" s="42"/>
      <c r="D37" s="44">
        <v>10.3</v>
      </c>
      <c r="E37" s="42">
        <v>100</v>
      </c>
      <c r="F37" s="42"/>
      <c r="G37" s="44">
        <v>10.6</v>
      </c>
      <c r="H37" s="42">
        <v>100</v>
      </c>
    </row>
    <row r="38" spans="1:8" x14ac:dyDescent="0.15">
      <c r="A38" s="49"/>
      <c r="B38" s="43" t="s">
        <v>131</v>
      </c>
      <c r="C38" s="42"/>
      <c r="D38" s="44"/>
      <c r="E38" s="42"/>
      <c r="F38" s="42"/>
      <c r="G38" s="44"/>
      <c r="H38" s="42"/>
    </row>
    <row r="39" spans="1:8" x14ac:dyDescent="0.15">
      <c r="A39" s="49"/>
      <c r="B39" s="43"/>
      <c r="C39" s="42"/>
      <c r="D39" s="44">
        <v>10.199999999999999</v>
      </c>
      <c r="E39" s="42">
        <v>50</v>
      </c>
      <c r="F39" s="42"/>
      <c r="G39" s="44">
        <v>8.74</v>
      </c>
      <c r="H39" s="42">
        <v>100</v>
      </c>
    </row>
    <row r="40" spans="1:8" x14ac:dyDescent="0.15">
      <c r="A40" s="49"/>
      <c r="B40" s="43" t="s">
        <v>132</v>
      </c>
      <c r="C40" s="42"/>
      <c r="D40" s="44"/>
      <c r="E40" s="42"/>
      <c r="F40" s="42"/>
      <c r="G40" s="44"/>
      <c r="H40" s="42"/>
    </row>
    <row r="41" spans="1:8" x14ac:dyDescent="0.15">
      <c r="A41" s="49"/>
      <c r="B41" s="43"/>
      <c r="C41" s="42"/>
      <c r="D41" s="44">
        <v>9.16</v>
      </c>
      <c r="E41" s="42">
        <v>98</v>
      </c>
      <c r="F41" s="42"/>
      <c r="G41" s="44">
        <v>9.67</v>
      </c>
      <c r="H41" s="42">
        <v>100</v>
      </c>
    </row>
    <row r="42" spans="1:8" ht="14.25" thickBot="1" x14ac:dyDescent="0.2">
      <c r="A42" s="49"/>
      <c r="B42" s="43" t="s">
        <v>133</v>
      </c>
      <c r="C42" s="45"/>
      <c r="D42" s="46"/>
      <c r="E42" s="45"/>
      <c r="F42" s="45"/>
      <c r="G42" s="46"/>
      <c r="H42" s="45"/>
    </row>
    <row r="43" spans="1:8" ht="14.25" thickBot="1" x14ac:dyDescent="0.2">
      <c r="A43" s="50"/>
      <c r="B43" s="47"/>
      <c r="C43" s="7"/>
      <c r="D43" s="29"/>
      <c r="E43" s="7"/>
      <c r="F43" s="7"/>
      <c r="G43" s="29"/>
      <c r="H43" s="7"/>
    </row>
  </sheetData>
  <mergeCells count="95">
    <mergeCell ref="F41:F42"/>
    <mergeCell ref="G41:G42"/>
    <mergeCell ref="H41:H42"/>
    <mergeCell ref="C20:E20"/>
    <mergeCell ref="F20:H20"/>
    <mergeCell ref="F37:F38"/>
    <mergeCell ref="G37:G38"/>
    <mergeCell ref="H37:H38"/>
    <mergeCell ref="F39:F40"/>
    <mergeCell ref="G39:G40"/>
    <mergeCell ref="H39:H40"/>
    <mergeCell ref="F31:F32"/>
    <mergeCell ref="G31:G32"/>
    <mergeCell ref="H31:H32"/>
    <mergeCell ref="F35:F36"/>
    <mergeCell ref="G35:G36"/>
    <mergeCell ref="H35:H36"/>
    <mergeCell ref="F27:F28"/>
    <mergeCell ref="G27:G28"/>
    <mergeCell ref="H27:H28"/>
    <mergeCell ref="F29:F30"/>
    <mergeCell ref="G29:G30"/>
    <mergeCell ref="H29:H30"/>
    <mergeCell ref="F21:F23"/>
    <mergeCell ref="G21:H21"/>
    <mergeCell ref="F25:F26"/>
    <mergeCell ref="G25:G26"/>
    <mergeCell ref="H25:H26"/>
    <mergeCell ref="C6:D6"/>
    <mergeCell ref="E6:F6"/>
    <mergeCell ref="G6:H6"/>
    <mergeCell ref="L6:M6"/>
    <mergeCell ref="A6:B8"/>
    <mergeCell ref="I6:K6"/>
    <mergeCell ref="E15:G15"/>
    <mergeCell ref="I15:I16"/>
    <mergeCell ref="A15:A16"/>
    <mergeCell ref="H15:H16"/>
    <mergeCell ref="C9:C10"/>
    <mergeCell ref="C11:C12"/>
    <mergeCell ref="D11:D12"/>
    <mergeCell ref="A21:A23"/>
    <mergeCell ref="B21:B23"/>
    <mergeCell ref="C21:C23"/>
    <mergeCell ref="A11:A12"/>
    <mergeCell ref="A9:A10"/>
    <mergeCell ref="B15:D15"/>
    <mergeCell ref="E29:E30"/>
    <mergeCell ref="E31:E32"/>
    <mergeCell ref="B24:B25"/>
    <mergeCell ref="B26:B27"/>
    <mergeCell ref="B28:B29"/>
    <mergeCell ref="B30:B31"/>
    <mergeCell ref="B32:B33"/>
    <mergeCell ref="C25:C26"/>
    <mergeCell ref="C27:C28"/>
    <mergeCell ref="C29:C30"/>
    <mergeCell ref="C31:C32"/>
    <mergeCell ref="A24:A33"/>
    <mergeCell ref="D21:E21"/>
    <mergeCell ref="A34:A43"/>
    <mergeCell ref="B34:B35"/>
    <mergeCell ref="C35:C36"/>
    <mergeCell ref="D35:D36"/>
    <mergeCell ref="E35:E36"/>
    <mergeCell ref="B36:B37"/>
    <mergeCell ref="C37:C38"/>
    <mergeCell ref="D37:D38"/>
    <mergeCell ref="D25:D26"/>
    <mergeCell ref="D27:D28"/>
    <mergeCell ref="D29:D30"/>
    <mergeCell ref="D31:D32"/>
    <mergeCell ref="E25:E26"/>
    <mergeCell ref="E27:E28"/>
    <mergeCell ref="E37:E38"/>
    <mergeCell ref="B38:B39"/>
    <mergeCell ref="C39:C40"/>
    <mergeCell ref="D39:D40"/>
    <mergeCell ref="E39:E40"/>
    <mergeCell ref="B40:B41"/>
    <mergeCell ref="C41:C42"/>
    <mergeCell ref="D41:D42"/>
    <mergeCell ref="E41:E42"/>
    <mergeCell ref="B42:B43"/>
    <mergeCell ref="L11:L12"/>
    <mergeCell ref="L9:L10"/>
    <mergeCell ref="D9:D10"/>
    <mergeCell ref="E9:E10"/>
    <mergeCell ref="E11:E12"/>
    <mergeCell ref="I9:I10"/>
    <mergeCell ref="J9:J10"/>
    <mergeCell ref="K9:K10"/>
    <mergeCell ref="K11:K12"/>
    <mergeCell ref="J11:J12"/>
    <mergeCell ref="I11:I1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130" zoomScaleNormal="130" workbookViewId="0">
      <selection sqref="A1:XFD1"/>
    </sheetView>
  </sheetViews>
  <sheetFormatPr defaultRowHeight="13.5" x14ac:dyDescent="0.15"/>
  <cols>
    <col min="11" max="11" width="12.75" bestFit="1" customWidth="1"/>
    <col min="12" max="12" width="11.5" customWidth="1"/>
    <col min="13" max="13" width="14.125" customWidth="1"/>
    <col min="14" max="16" width="12.375" customWidth="1"/>
    <col min="17" max="17" width="11.5" customWidth="1"/>
    <col min="18" max="18" width="19.125" customWidth="1"/>
    <col min="22" max="22" width="14.5" customWidth="1"/>
  </cols>
  <sheetData>
    <row r="1" spans="1:22" x14ac:dyDescent="0.15">
      <c r="A1" s="30" t="s">
        <v>54</v>
      </c>
      <c r="B1" s="30" t="s">
        <v>55</v>
      </c>
      <c r="C1" s="30" t="s">
        <v>56</v>
      </c>
      <c r="D1" s="30" t="s">
        <v>57</v>
      </c>
      <c r="E1" s="30" t="s">
        <v>58</v>
      </c>
      <c r="F1" s="30" t="s">
        <v>15</v>
      </c>
      <c r="G1" s="30" t="s">
        <v>59</v>
      </c>
      <c r="H1" s="30" t="s">
        <v>60</v>
      </c>
      <c r="I1" s="30" t="s">
        <v>61</v>
      </c>
      <c r="J1" s="30" t="s">
        <v>62</v>
      </c>
      <c r="K1" t="s">
        <v>63</v>
      </c>
      <c r="L1" s="31" t="s">
        <v>17</v>
      </c>
      <c r="M1" t="s">
        <v>64</v>
      </c>
      <c r="N1" s="31" t="s">
        <v>65</v>
      </c>
      <c r="O1" t="s">
        <v>66</v>
      </c>
      <c r="P1" t="s">
        <v>67</v>
      </c>
      <c r="Q1" t="s">
        <v>68</v>
      </c>
      <c r="R1" s="31" t="s">
        <v>69</v>
      </c>
      <c r="S1" t="s">
        <v>70</v>
      </c>
      <c r="T1" s="31" t="s">
        <v>71</v>
      </c>
      <c r="U1" s="31" t="s">
        <v>72</v>
      </c>
      <c r="V1" s="31" t="s">
        <v>73</v>
      </c>
    </row>
    <row r="2" spans="1:22" x14ac:dyDescent="0.15">
      <c r="A2" s="30"/>
      <c r="B2" s="30" t="s">
        <v>74</v>
      </c>
      <c r="C2" s="30">
        <v>2.0209999999999999</v>
      </c>
      <c r="D2" s="30">
        <v>2.0209999999999999</v>
      </c>
      <c r="E2" s="30">
        <f>F2/1000</f>
        <v>2.0499999999999998</v>
      </c>
      <c r="F2" s="30">
        <v>2050</v>
      </c>
      <c r="G2" s="30">
        <v>1600</v>
      </c>
      <c r="H2" s="30">
        <v>126.5</v>
      </c>
      <c r="I2" s="30">
        <v>20.7</v>
      </c>
      <c r="J2" s="30">
        <v>1250</v>
      </c>
      <c r="K2">
        <f>D2/(F2*H2*I2)</f>
        <v>3.7648838423424619E-7</v>
      </c>
      <c r="L2" s="31">
        <f>K2*1000000000</f>
        <v>376.48838423424621</v>
      </c>
      <c r="M2">
        <f>4*E2*E2*J2*J2*L2</f>
        <v>9888702717.1526222</v>
      </c>
      <c r="N2" s="31">
        <f>M2/1000000000</f>
        <v>9.8887027171526221</v>
      </c>
      <c r="O2">
        <f>(H2*I2*I2*I2)/12</f>
        <v>93501.874124999988</v>
      </c>
      <c r="P2">
        <f>4*9.8</f>
        <v>39.200000000000003</v>
      </c>
      <c r="Q2">
        <f>(P2*G2*G2*G2)/(48*O2*S2)</f>
        <v>8855.2962860718289</v>
      </c>
      <c r="R2" s="31">
        <f>Q2/1000</f>
        <v>8.8552962860718285</v>
      </c>
      <c r="S2">
        <v>4.04</v>
      </c>
      <c r="T2" s="32">
        <v>0</v>
      </c>
      <c r="U2" s="32">
        <v>0</v>
      </c>
      <c r="V2" s="33">
        <v>2.86</v>
      </c>
    </row>
    <row r="3" spans="1:22" x14ac:dyDescent="0.15">
      <c r="A3" s="30"/>
      <c r="B3" s="30" t="s">
        <v>51</v>
      </c>
      <c r="C3" s="30">
        <v>2.1259999999999999</v>
      </c>
      <c r="D3" s="30">
        <v>2.1259999999999999</v>
      </c>
      <c r="E3" s="30">
        <f t="shared" ref="E3:E16" si="0">F3/1000</f>
        <v>2.02</v>
      </c>
      <c r="F3" s="30">
        <v>2020</v>
      </c>
      <c r="G3" s="30">
        <v>1600</v>
      </c>
      <c r="H3" s="30">
        <v>134</v>
      </c>
      <c r="I3" s="30">
        <v>20</v>
      </c>
      <c r="J3" s="30">
        <v>1337.5</v>
      </c>
      <c r="K3">
        <f t="shared" ref="K3:K16" si="1">D3/(F3*H3*I3)</f>
        <v>3.9271464459878822E-7</v>
      </c>
      <c r="L3" s="31">
        <f t="shared" ref="L3:L16" si="2">K3*1000000000</f>
        <v>392.7146445987882</v>
      </c>
      <c r="M3">
        <f t="shared" ref="M3:M16" si="3">4*E3*E3*J3*J3*L3</f>
        <v>11466408460.820894</v>
      </c>
      <c r="N3" s="31">
        <f t="shared" ref="N3:N12" si="4">M3/1000000000</f>
        <v>11.466408460820894</v>
      </c>
      <c r="O3">
        <f t="shared" ref="O3:O16" si="5">(H3*I3*I3*I3)/12</f>
        <v>89333.333333333328</v>
      </c>
      <c r="P3">
        <f t="shared" ref="P3:P16" si="6">4*9.8</f>
        <v>39.200000000000003</v>
      </c>
      <c r="Q3">
        <f t="shared" ref="Q3:Q16" si="7">(P3*G3*G3*G3)/(48*O3*S3)</f>
        <v>11045.656672390265</v>
      </c>
      <c r="R3" s="31">
        <f t="shared" ref="R3:R16" si="8">Q3/1000</f>
        <v>11.045656672390265</v>
      </c>
      <c r="S3">
        <v>3.3899999999999997</v>
      </c>
      <c r="T3" s="32">
        <v>14.479839607930497</v>
      </c>
      <c r="U3" s="32">
        <v>19.402985074626866</v>
      </c>
      <c r="V3" s="33">
        <v>3.25</v>
      </c>
    </row>
    <row r="4" spans="1:22" x14ac:dyDescent="0.15">
      <c r="A4" s="30"/>
      <c r="B4" s="30" t="s">
        <v>75</v>
      </c>
      <c r="C4" s="30">
        <v>2.286</v>
      </c>
      <c r="D4" s="30">
        <v>2.286</v>
      </c>
      <c r="E4" s="30">
        <f t="shared" si="0"/>
        <v>1.9279999999999999</v>
      </c>
      <c r="F4" s="30">
        <v>1928</v>
      </c>
      <c r="G4" s="30">
        <v>1600</v>
      </c>
      <c r="H4" s="30">
        <v>125</v>
      </c>
      <c r="I4" s="30">
        <v>21.8</v>
      </c>
      <c r="J4" s="30">
        <v>1212.5</v>
      </c>
      <c r="K4">
        <f t="shared" si="1"/>
        <v>4.3511363203776314E-7</v>
      </c>
      <c r="L4" s="31">
        <f t="shared" si="2"/>
        <v>435.11363203776313</v>
      </c>
      <c r="M4">
        <f t="shared" si="3"/>
        <v>9511307768.8073368</v>
      </c>
      <c r="N4" s="31">
        <f t="shared" si="4"/>
        <v>9.5113077688073364</v>
      </c>
      <c r="O4">
        <f t="shared" si="5"/>
        <v>107919.08333333333</v>
      </c>
      <c r="P4">
        <f t="shared" si="6"/>
        <v>39.200000000000003</v>
      </c>
      <c r="Q4">
        <f t="shared" si="7"/>
        <v>7907.1588358253002</v>
      </c>
      <c r="R4" s="31">
        <f t="shared" si="8"/>
        <v>7.9071588358253004</v>
      </c>
      <c r="S4">
        <v>3.92</v>
      </c>
      <c r="T4" s="32">
        <v>14.719999999999999</v>
      </c>
      <c r="U4" s="32">
        <v>18.399999999999999</v>
      </c>
      <c r="V4" s="33">
        <v>6.33</v>
      </c>
    </row>
    <row r="5" spans="1:22" x14ac:dyDescent="0.15">
      <c r="A5" s="30"/>
      <c r="B5" s="30" t="s">
        <v>42</v>
      </c>
      <c r="C5" s="30">
        <v>2.6080000000000001</v>
      </c>
      <c r="D5" s="30">
        <v>2.6080000000000001</v>
      </c>
      <c r="E5" s="30">
        <f t="shared" si="0"/>
        <v>2.0539999999999998</v>
      </c>
      <c r="F5" s="30">
        <v>2054</v>
      </c>
      <c r="G5" s="30">
        <v>1600</v>
      </c>
      <c r="H5" s="30">
        <v>132</v>
      </c>
      <c r="I5" s="30">
        <v>20</v>
      </c>
      <c r="J5" s="30">
        <v>1112.5</v>
      </c>
      <c r="K5">
        <f t="shared" si="1"/>
        <v>4.8095364551060757E-7</v>
      </c>
      <c r="L5" s="31">
        <f t="shared" si="2"/>
        <v>480.95364551060754</v>
      </c>
      <c r="M5">
        <f t="shared" si="3"/>
        <v>10045328189.393938</v>
      </c>
      <c r="N5" s="31">
        <f t="shared" si="4"/>
        <v>10.045328189393938</v>
      </c>
      <c r="O5">
        <f t="shared" si="5"/>
        <v>88000</v>
      </c>
      <c r="P5">
        <f t="shared" si="6"/>
        <v>39.200000000000003</v>
      </c>
      <c r="Q5">
        <f t="shared" si="7"/>
        <v>9137.5291375291399</v>
      </c>
      <c r="R5" s="31">
        <f t="shared" si="8"/>
        <v>9.1375291375291408</v>
      </c>
      <c r="S5">
        <v>4.16</v>
      </c>
      <c r="T5" s="32">
        <v>19.513314967860424</v>
      </c>
      <c r="U5" s="32">
        <v>72.727272727272734</v>
      </c>
      <c r="V5" s="33">
        <v>2.5</v>
      </c>
    </row>
    <row r="6" spans="1:22" x14ac:dyDescent="0.15">
      <c r="A6" s="30"/>
      <c r="B6" s="30" t="s">
        <v>43</v>
      </c>
      <c r="C6" s="30">
        <v>2.3140000000000001</v>
      </c>
      <c r="D6" s="30">
        <v>2.3140000000000001</v>
      </c>
      <c r="E6" s="30">
        <f t="shared" si="0"/>
        <v>1.986</v>
      </c>
      <c r="F6" s="30">
        <v>1986</v>
      </c>
      <c r="G6" s="30">
        <v>1600</v>
      </c>
      <c r="H6" s="30">
        <v>126</v>
      </c>
      <c r="I6" s="30">
        <v>20.25</v>
      </c>
      <c r="J6" s="30">
        <v>1112.5</v>
      </c>
      <c r="K6">
        <f t="shared" si="1"/>
        <v>4.5665533711485003E-7</v>
      </c>
      <c r="L6" s="31">
        <f t="shared" si="2"/>
        <v>456.65533711485006</v>
      </c>
      <c r="M6">
        <f t="shared" si="3"/>
        <v>8916759573.7801304</v>
      </c>
      <c r="N6" s="31">
        <f t="shared" si="4"/>
        <v>8.91675957378013</v>
      </c>
      <c r="O6">
        <f t="shared" si="5"/>
        <v>87189.5390625</v>
      </c>
      <c r="P6">
        <f t="shared" si="6"/>
        <v>39.200000000000003</v>
      </c>
      <c r="Q6">
        <f t="shared" si="7"/>
        <v>7493.2536673350814</v>
      </c>
      <c r="R6" s="31">
        <f t="shared" si="8"/>
        <v>7.4932536673350816</v>
      </c>
      <c r="S6">
        <v>5.12</v>
      </c>
      <c r="T6" s="32">
        <v>22.045855379188712</v>
      </c>
      <c r="U6" s="32">
        <v>50</v>
      </c>
      <c r="V6" s="33">
        <v>3.33</v>
      </c>
    </row>
    <row r="7" spans="1:22" x14ac:dyDescent="0.15">
      <c r="A7" s="30"/>
      <c r="B7" s="30" t="s">
        <v>41</v>
      </c>
      <c r="C7" s="30">
        <v>2.3380000000000001</v>
      </c>
      <c r="D7" s="30">
        <v>2.3380000000000001</v>
      </c>
      <c r="E7" s="30">
        <f t="shared" si="0"/>
        <v>1.976</v>
      </c>
      <c r="F7" s="30">
        <v>1976</v>
      </c>
      <c r="G7" s="30">
        <v>1600</v>
      </c>
      <c r="H7" s="30">
        <v>127</v>
      </c>
      <c r="I7" s="30">
        <v>20.2</v>
      </c>
      <c r="J7" s="30">
        <v>1300</v>
      </c>
      <c r="K7">
        <f t="shared" si="1"/>
        <v>4.6121399414001785E-7</v>
      </c>
      <c r="L7" s="31">
        <f t="shared" si="2"/>
        <v>461.21399414001786</v>
      </c>
      <c r="M7">
        <f t="shared" si="3"/>
        <v>12173712824.510799</v>
      </c>
      <c r="N7" s="31">
        <f t="shared" si="4"/>
        <v>12.173712824510799</v>
      </c>
      <c r="O7">
        <f t="shared" si="5"/>
        <v>87232.151333333328</v>
      </c>
      <c r="P7">
        <f t="shared" si="6"/>
        <v>39.200000000000003</v>
      </c>
      <c r="Q7">
        <f t="shared" si="7"/>
        <v>11050.927241920057</v>
      </c>
      <c r="R7" s="31">
        <f t="shared" si="8"/>
        <v>11.050927241920057</v>
      </c>
      <c r="S7">
        <v>3.47</v>
      </c>
      <c r="T7" s="32">
        <v>11.780023560047121</v>
      </c>
      <c r="U7" s="32">
        <v>40.15748031496063</v>
      </c>
      <c r="V7" s="33">
        <v>1.63</v>
      </c>
    </row>
    <row r="8" spans="1:22" x14ac:dyDescent="0.15">
      <c r="A8" s="30"/>
      <c r="B8" s="30" t="s">
        <v>76</v>
      </c>
      <c r="C8" s="30">
        <v>2.363</v>
      </c>
      <c r="D8" s="30">
        <v>2.363</v>
      </c>
      <c r="E8" s="30">
        <f t="shared" si="0"/>
        <v>2.056</v>
      </c>
      <c r="F8" s="30">
        <v>2056</v>
      </c>
      <c r="G8" s="30">
        <v>1600</v>
      </c>
      <c r="H8" s="30">
        <v>126</v>
      </c>
      <c r="I8" s="30">
        <v>20.2</v>
      </c>
      <c r="J8" s="30">
        <v>1162.5</v>
      </c>
      <c r="K8">
        <f t="shared" si="1"/>
        <v>4.5156336089417723E-7</v>
      </c>
      <c r="L8" s="31">
        <f t="shared" si="2"/>
        <v>451.56336089417721</v>
      </c>
      <c r="M8">
        <f t="shared" si="3"/>
        <v>10318363702.263083</v>
      </c>
      <c r="N8" s="31">
        <f t="shared" si="4"/>
        <v>10.318363702263083</v>
      </c>
      <c r="O8">
        <f t="shared" si="5"/>
        <v>86545.283999999985</v>
      </c>
      <c r="P8">
        <f t="shared" si="6"/>
        <v>39.200000000000003</v>
      </c>
      <c r="Q8">
        <f t="shared" si="7"/>
        <v>9760.3678175439927</v>
      </c>
      <c r="R8" s="31">
        <f t="shared" si="8"/>
        <v>9.7603678175439921</v>
      </c>
      <c r="S8">
        <v>3.96</v>
      </c>
      <c r="T8" s="32">
        <v>13.85739480977576</v>
      </c>
      <c r="U8" s="32">
        <v>65.079365079365076</v>
      </c>
      <c r="V8" s="33">
        <v>3</v>
      </c>
    </row>
    <row r="9" spans="1:22" x14ac:dyDescent="0.15">
      <c r="A9" s="30"/>
      <c r="B9" s="30" t="s">
        <v>77</v>
      </c>
      <c r="C9" s="30">
        <v>2.1920000000000002</v>
      </c>
      <c r="D9" s="30">
        <v>2.1920000000000002</v>
      </c>
      <c r="E9" s="30">
        <f t="shared" si="0"/>
        <v>1.9810000000000001</v>
      </c>
      <c r="F9" s="30">
        <v>1981</v>
      </c>
      <c r="G9" s="30">
        <v>1600</v>
      </c>
      <c r="H9" s="30">
        <v>124.5</v>
      </c>
      <c r="I9" s="30">
        <v>20.100000000000001</v>
      </c>
      <c r="J9" s="30">
        <v>1100</v>
      </c>
      <c r="K9">
        <f t="shared" si="1"/>
        <v>4.4217141708949565E-7</v>
      </c>
      <c r="L9" s="31">
        <f t="shared" si="2"/>
        <v>442.17141708949566</v>
      </c>
      <c r="M9">
        <f t="shared" si="3"/>
        <v>8398562880.3772326</v>
      </c>
      <c r="N9" s="31">
        <f t="shared" si="4"/>
        <v>8.3985628803772325</v>
      </c>
      <c r="O9">
        <f t="shared" si="5"/>
        <v>84251.235375000018</v>
      </c>
      <c r="P9">
        <f t="shared" si="6"/>
        <v>39.200000000000003</v>
      </c>
      <c r="Q9">
        <f t="shared" si="7"/>
        <v>7649.9948382553739</v>
      </c>
      <c r="R9" s="31">
        <f t="shared" si="8"/>
        <v>7.649994838255374</v>
      </c>
      <c r="S9">
        <v>5.19</v>
      </c>
      <c r="T9" s="32">
        <v>0</v>
      </c>
      <c r="U9" s="32">
        <v>0</v>
      </c>
      <c r="V9" s="33">
        <v>2.33</v>
      </c>
    </row>
    <row r="10" spans="1:22" x14ac:dyDescent="0.15">
      <c r="A10" s="30"/>
      <c r="B10" s="30" t="s">
        <v>78</v>
      </c>
      <c r="C10" s="30">
        <v>2.129</v>
      </c>
      <c r="D10" s="30">
        <v>2.129</v>
      </c>
      <c r="E10" s="30">
        <f t="shared" si="0"/>
        <v>2.0099999999999998</v>
      </c>
      <c r="F10" s="30">
        <v>2010</v>
      </c>
      <c r="G10" s="30">
        <v>1600</v>
      </c>
      <c r="H10" s="30">
        <v>131.5</v>
      </c>
      <c r="I10" s="30">
        <v>20.100000000000001</v>
      </c>
      <c r="J10" s="30">
        <v>1337.5</v>
      </c>
      <c r="K10">
        <f t="shared" si="1"/>
        <v>4.0073547853867641E-7</v>
      </c>
      <c r="L10" s="31">
        <f t="shared" si="2"/>
        <v>400.73547853867643</v>
      </c>
      <c r="M10">
        <f t="shared" si="3"/>
        <v>11585038498.098856</v>
      </c>
      <c r="N10" s="31">
        <f t="shared" si="4"/>
        <v>11.585038498098855</v>
      </c>
      <c r="O10">
        <f t="shared" si="5"/>
        <v>88988.252625000008</v>
      </c>
      <c r="P10">
        <f t="shared" si="6"/>
        <v>39.200000000000003</v>
      </c>
      <c r="Q10">
        <f>(P10*G10*G10*G10)/(48*O10*S10)</f>
        <v>10678.97168750627</v>
      </c>
      <c r="R10" s="31">
        <f t="shared" si="8"/>
        <v>10.678971687506269</v>
      </c>
      <c r="S10">
        <v>3.52</v>
      </c>
      <c r="T10" s="32">
        <v>5.7829374430742098</v>
      </c>
      <c r="U10" s="32">
        <v>30.418250950570343</v>
      </c>
      <c r="V10" s="33">
        <v>4</v>
      </c>
    </row>
    <row r="11" spans="1:22" x14ac:dyDescent="0.15">
      <c r="A11" s="30"/>
      <c r="B11" s="30" t="s">
        <v>79</v>
      </c>
      <c r="C11" s="30">
        <v>2.5289999999999999</v>
      </c>
      <c r="D11" s="30">
        <v>2.5289999999999999</v>
      </c>
      <c r="E11" s="30">
        <f t="shared" si="0"/>
        <v>2.04</v>
      </c>
      <c r="F11" s="30">
        <v>2040</v>
      </c>
      <c r="G11" s="30">
        <v>1600</v>
      </c>
      <c r="H11" s="30">
        <v>131.5</v>
      </c>
      <c r="I11" s="30">
        <v>20.2</v>
      </c>
      <c r="J11" s="30">
        <v>1125</v>
      </c>
      <c r="K11">
        <f t="shared" si="1"/>
        <v>4.6670401775136135E-7</v>
      </c>
      <c r="L11" s="31">
        <f t="shared" si="2"/>
        <v>466.70401775136133</v>
      </c>
      <c r="M11">
        <f t="shared" si="3"/>
        <v>9832566916.387455</v>
      </c>
      <c r="N11" s="31">
        <f t="shared" si="4"/>
        <v>9.8325669163874547</v>
      </c>
      <c r="O11">
        <f t="shared" si="5"/>
        <v>90323.054333333319</v>
      </c>
      <c r="P11">
        <f t="shared" si="6"/>
        <v>39.200000000000003</v>
      </c>
      <c r="Q11">
        <f t="shared" si="7"/>
        <v>8533.2885813140674</v>
      </c>
      <c r="R11" s="31">
        <f t="shared" si="8"/>
        <v>8.5332885813140678</v>
      </c>
      <c r="S11">
        <v>4.34</v>
      </c>
      <c r="T11" s="32">
        <v>11.56587488614842</v>
      </c>
      <c r="U11" s="32">
        <v>55.513307984790877</v>
      </c>
      <c r="V11" s="33">
        <v>4</v>
      </c>
    </row>
    <row r="12" spans="1:22" x14ac:dyDescent="0.15">
      <c r="A12" s="30"/>
      <c r="B12" s="30" t="s">
        <v>80</v>
      </c>
      <c r="C12" s="30">
        <v>2.141</v>
      </c>
      <c r="D12" s="30">
        <v>2.141</v>
      </c>
      <c r="E12" s="30">
        <f t="shared" si="0"/>
        <v>2.04</v>
      </c>
      <c r="F12" s="30">
        <v>2040</v>
      </c>
      <c r="G12" s="30">
        <v>1600</v>
      </c>
      <c r="H12" s="30">
        <v>126</v>
      </c>
      <c r="I12" s="30">
        <v>20.25</v>
      </c>
      <c r="J12" s="30">
        <v>1150</v>
      </c>
      <c r="K12">
        <f t="shared" si="1"/>
        <v>4.1133051300081074E-7</v>
      </c>
      <c r="L12" s="31">
        <f t="shared" si="2"/>
        <v>411.33051300081075</v>
      </c>
      <c r="M12">
        <f t="shared" si="3"/>
        <v>9055385302.7630806</v>
      </c>
      <c r="N12" s="31">
        <f t="shared" si="4"/>
        <v>9.0553853027630797</v>
      </c>
      <c r="O12">
        <f t="shared" si="5"/>
        <v>87189.5390625</v>
      </c>
      <c r="P12">
        <f t="shared" si="6"/>
        <v>39.200000000000003</v>
      </c>
      <c r="Q12">
        <f t="shared" si="7"/>
        <v>8819.645695805888</v>
      </c>
      <c r="R12" s="31">
        <f t="shared" si="8"/>
        <v>8.8196456958058871</v>
      </c>
      <c r="S12">
        <v>4.3500000000000005</v>
      </c>
      <c r="T12" s="32">
        <v>0</v>
      </c>
      <c r="U12" s="32">
        <v>0</v>
      </c>
      <c r="V12" s="33">
        <v>3</v>
      </c>
    </row>
    <row r="13" spans="1:22" x14ac:dyDescent="0.15">
      <c r="A13" s="30"/>
      <c r="B13" s="30" t="s">
        <v>81</v>
      </c>
      <c r="C13" s="30">
        <v>2.1549999999999998</v>
      </c>
      <c r="D13" s="30">
        <v>2.1549999999999998</v>
      </c>
      <c r="E13" s="30">
        <f t="shared" si="0"/>
        <v>2.0110000000000001</v>
      </c>
      <c r="F13" s="30">
        <v>2011</v>
      </c>
      <c r="G13" s="30">
        <v>1600</v>
      </c>
      <c r="H13" s="30">
        <v>132.5</v>
      </c>
      <c r="I13" s="30">
        <v>20.3</v>
      </c>
      <c r="J13" s="30">
        <v>1250</v>
      </c>
      <c r="K13">
        <f t="shared" si="1"/>
        <v>3.9840363085287632E-7</v>
      </c>
      <c r="L13" s="31">
        <f t="shared" si="2"/>
        <v>398.40363085287629</v>
      </c>
      <c r="M13">
        <f t="shared" si="3"/>
        <v>10069953062.552282</v>
      </c>
      <c r="N13" s="31">
        <f>M13/1000000000</f>
        <v>10.069953062552282</v>
      </c>
      <c r="O13">
        <f t="shared" si="5"/>
        <v>92368.256458333344</v>
      </c>
      <c r="P13">
        <f t="shared" si="6"/>
        <v>39.200000000000003</v>
      </c>
      <c r="Q13">
        <f t="shared" si="7"/>
        <v>9168.2180994410646</v>
      </c>
      <c r="R13" s="31">
        <f t="shared" si="8"/>
        <v>9.1682180994410647</v>
      </c>
      <c r="S13">
        <v>3.9499999999999997</v>
      </c>
      <c r="T13" s="32">
        <v>16.518333926664294</v>
      </c>
      <c r="U13" s="32">
        <v>35.471698113207545</v>
      </c>
      <c r="V13" s="33">
        <v>3.33</v>
      </c>
    </row>
    <row r="14" spans="1:22" x14ac:dyDescent="0.15">
      <c r="A14" s="30"/>
      <c r="B14" s="30" t="s">
        <v>82</v>
      </c>
      <c r="C14" s="30">
        <v>2.6619999999999999</v>
      </c>
      <c r="D14" s="30">
        <v>2.6619999999999999</v>
      </c>
      <c r="E14" s="30">
        <f t="shared" si="0"/>
        <v>2.0419999999999998</v>
      </c>
      <c r="F14" s="30">
        <v>2042</v>
      </c>
      <c r="G14" s="30">
        <v>1600</v>
      </c>
      <c r="H14" s="30">
        <v>126.5</v>
      </c>
      <c r="I14" s="30">
        <v>20</v>
      </c>
      <c r="J14" s="30">
        <v>987.5</v>
      </c>
      <c r="K14">
        <f t="shared" si="1"/>
        <v>5.1526636290082189E-7</v>
      </c>
      <c r="L14" s="31">
        <f t="shared" si="2"/>
        <v>515.26636290082183</v>
      </c>
      <c r="M14">
        <f t="shared" si="3"/>
        <v>8380645445.6521721</v>
      </c>
      <c r="N14" s="31">
        <f t="shared" ref="N14:N16" si="9">M14/1000000000</f>
        <v>8.3806454456521724</v>
      </c>
      <c r="O14">
        <f t="shared" si="5"/>
        <v>84333.333333333328</v>
      </c>
      <c r="P14">
        <f t="shared" si="6"/>
        <v>39.200000000000003</v>
      </c>
      <c r="Q14">
        <f t="shared" si="7"/>
        <v>8457.3181523213989</v>
      </c>
      <c r="R14" s="31">
        <f t="shared" si="8"/>
        <v>8.4573181523213989</v>
      </c>
      <c r="S14">
        <v>4.6900000000000004</v>
      </c>
      <c r="T14" s="32">
        <v>21.871924260650847</v>
      </c>
      <c r="U14" s="32">
        <v>42.687747035573125</v>
      </c>
      <c r="V14" s="33">
        <v>3.66</v>
      </c>
    </row>
    <row r="15" spans="1:22" x14ac:dyDescent="0.15">
      <c r="A15" s="30"/>
      <c r="B15" s="30" t="s">
        <v>83</v>
      </c>
      <c r="C15" s="30">
        <v>2.109</v>
      </c>
      <c r="D15" s="30">
        <v>2.109</v>
      </c>
      <c r="E15" s="30">
        <f t="shared" si="0"/>
        <v>2.0099999999999998</v>
      </c>
      <c r="F15" s="30">
        <v>2010</v>
      </c>
      <c r="G15" s="30">
        <v>1600</v>
      </c>
      <c r="H15" s="30">
        <v>132</v>
      </c>
      <c r="I15" s="30">
        <v>19.850000000000001</v>
      </c>
      <c r="J15" s="30">
        <v>1262.5</v>
      </c>
      <c r="K15">
        <f t="shared" si="1"/>
        <v>4.0044795486729393E-7</v>
      </c>
      <c r="L15" s="31">
        <f t="shared" si="2"/>
        <v>400.4479548672939</v>
      </c>
      <c r="M15">
        <f t="shared" si="3"/>
        <v>10314803519.292416</v>
      </c>
      <c r="N15" s="31">
        <f t="shared" si="9"/>
        <v>10.314803519292415</v>
      </c>
      <c r="O15">
        <f t="shared" si="5"/>
        <v>86034.812875000018</v>
      </c>
      <c r="P15">
        <f t="shared" si="6"/>
        <v>39.200000000000003</v>
      </c>
      <c r="Q15">
        <f t="shared" si="7"/>
        <v>10258.676838301988</v>
      </c>
      <c r="R15" s="31">
        <f t="shared" si="8"/>
        <v>10.258676838301987</v>
      </c>
      <c r="S15">
        <v>3.7899999999999996</v>
      </c>
      <c r="T15" s="32">
        <v>10.330578512396693</v>
      </c>
      <c r="U15" s="32">
        <v>25.757575757575758</v>
      </c>
      <c r="V15" s="33">
        <v>5</v>
      </c>
    </row>
    <row r="16" spans="1:22" x14ac:dyDescent="0.15">
      <c r="A16" s="30"/>
      <c r="B16" s="30" t="s">
        <v>84</v>
      </c>
      <c r="C16" s="30">
        <v>2.101</v>
      </c>
      <c r="D16" s="30">
        <v>2.101</v>
      </c>
      <c r="E16" s="30">
        <f t="shared" si="0"/>
        <v>2.0059999999999998</v>
      </c>
      <c r="F16" s="30">
        <v>2006</v>
      </c>
      <c r="G16" s="30">
        <v>1600</v>
      </c>
      <c r="H16" s="30">
        <v>133.5</v>
      </c>
      <c r="I16" s="30">
        <v>19.649999999999999</v>
      </c>
      <c r="J16" s="30">
        <v>1275</v>
      </c>
      <c r="K16">
        <f t="shared" si="1"/>
        <v>3.9925586384246259E-7</v>
      </c>
      <c r="L16" s="31">
        <f t="shared" si="2"/>
        <v>399.25586384246259</v>
      </c>
      <c r="M16">
        <f t="shared" si="3"/>
        <v>10447046350.45887</v>
      </c>
      <c r="N16" s="31">
        <f t="shared" si="9"/>
        <v>10.447046350458869</v>
      </c>
      <c r="O16">
        <f t="shared" si="5"/>
        <v>84408.791765624977</v>
      </c>
      <c r="P16">
        <f t="shared" si="6"/>
        <v>39.200000000000003</v>
      </c>
      <c r="Q16">
        <f t="shared" si="7"/>
        <v>10401.407665638853</v>
      </c>
      <c r="R16" s="31">
        <f t="shared" si="8"/>
        <v>10.401407665638853</v>
      </c>
      <c r="S16">
        <v>3.81</v>
      </c>
      <c r="T16" s="32">
        <v>10.660831264290422</v>
      </c>
      <c r="U16" s="32">
        <v>21.722846441947564</v>
      </c>
      <c r="V16" s="33">
        <v>2.5</v>
      </c>
    </row>
    <row r="17" spans="1:24" x14ac:dyDescent="0.15">
      <c r="B17" s="34" t="s">
        <v>85</v>
      </c>
      <c r="L17" s="31">
        <f>AVERAGE(L2:L16)</f>
        <v>432.60121582494992</v>
      </c>
      <c r="N17" s="31">
        <f>AVERAGE(N2:N16)</f>
        <v>10.02697234748741</v>
      </c>
      <c r="R17" s="31">
        <f>AVERAGE(R2:R16)</f>
        <v>9.281180747813373</v>
      </c>
      <c r="T17" s="31">
        <f>AVERAGE(T2:T16)</f>
        <v>11.541793907868493</v>
      </c>
      <c r="U17" s="31">
        <f>AVERAGE(U2:U16)</f>
        <v>31.822568631992699</v>
      </c>
      <c r="V17" s="31">
        <f>AVERAGE(V2:V16)</f>
        <v>3.3813333333333331</v>
      </c>
    </row>
    <row r="19" spans="1:24" x14ac:dyDescent="0.15">
      <c r="A19" t="s">
        <v>86</v>
      </c>
      <c r="B19" s="35" t="s">
        <v>87</v>
      </c>
      <c r="C19" s="36"/>
      <c r="D19" s="36">
        <v>2.0720000000000001</v>
      </c>
      <c r="E19" s="37">
        <f>F19/1000</f>
        <v>1.9750000000000001</v>
      </c>
      <c r="F19" s="36">
        <v>1975</v>
      </c>
      <c r="G19" s="37">
        <v>1600</v>
      </c>
      <c r="H19" s="36">
        <v>119</v>
      </c>
      <c r="I19" s="36">
        <v>20.3</v>
      </c>
      <c r="J19" s="36">
        <v>1075</v>
      </c>
      <c r="K19">
        <f>D19/(F19*H19*I19)</f>
        <v>4.3428982243268327E-7</v>
      </c>
      <c r="L19" s="31">
        <f>K19*1000000000</f>
        <v>434.28982243268325</v>
      </c>
      <c r="M19">
        <f>4*E19*E19*J19*J19*L19</f>
        <v>7830523036.8009272</v>
      </c>
      <c r="N19" s="31">
        <f>M19/1000000000</f>
        <v>7.8305230368009271</v>
      </c>
      <c r="O19">
        <f>(H19*I19*I19*I19)/12</f>
        <v>82957.151083333345</v>
      </c>
      <c r="P19">
        <f>4*9.8</f>
        <v>39.200000000000003</v>
      </c>
      <c r="Q19">
        <f>(P19*G19*G19*G19)/(48*O19*S19)</f>
        <v>7304.8595600337458</v>
      </c>
      <c r="R19" s="31">
        <f>Q19/1000</f>
        <v>7.304859560033746</v>
      </c>
      <c r="S19">
        <v>5.52</v>
      </c>
      <c r="T19" s="33">
        <f>W19*100/H19</f>
        <v>16.806722689075631</v>
      </c>
      <c r="U19" s="33">
        <f>X19*100/H19</f>
        <v>30.252100840336134</v>
      </c>
      <c r="V19" s="33">
        <v>3.4279999999999999</v>
      </c>
      <c r="W19">
        <v>20</v>
      </c>
      <c r="X19">
        <v>36</v>
      </c>
    </row>
    <row r="20" spans="1:24" x14ac:dyDescent="0.15">
      <c r="B20" s="35" t="s">
        <v>88</v>
      </c>
      <c r="C20" s="36"/>
      <c r="D20" s="36">
        <v>2.88</v>
      </c>
      <c r="E20" s="37">
        <f t="shared" ref="E20:E33" si="10">F20/1000</f>
        <v>2.004</v>
      </c>
      <c r="F20" s="36">
        <v>2004</v>
      </c>
      <c r="G20" s="37">
        <v>1600</v>
      </c>
      <c r="H20" s="36">
        <v>116.55</v>
      </c>
      <c r="I20" s="36">
        <v>20</v>
      </c>
      <c r="J20" s="36">
        <v>1200</v>
      </c>
      <c r="K20">
        <f t="shared" ref="K20:K33" si="11">D20/(F20*H20*I20)</f>
        <v>6.16527562635347E-7</v>
      </c>
      <c r="L20" s="31">
        <f t="shared" ref="L20:L33" si="12">K20*1000000000</f>
        <v>616.52756263534695</v>
      </c>
      <c r="M20">
        <f t="shared" ref="M20:M33" si="13">4*E20*E20*J20*J20*L20</f>
        <v>14261671042.471037</v>
      </c>
      <c r="N20" s="31">
        <f t="shared" ref="N20:N33" si="14">M20/1000000000</f>
        <v>14.261671042471036</v>
      </c>
      <c r="O20">
        <f t="shared" ref="O20:O33" si="15">(H20*I20*I20*I20)/12</f>
        <v>77700</v>
      </c>
      <c r="P20">
        <f t="shared" ref="P20:P33" si="16">4*9.8</f>
        <v>39.200000000000003</v>
      </c>
      <c r="Q20">
        <f t="shared" ref="Q20:Q32" si="17">(P20*G20*G20*G20)/(48*O20*S20)</f>
        <v>13287.361435509587</v>
      </c>
      <c r="R20" s="31">
        <f t="shared" ref="R20:R33" si="18">Q20/1000</f>
        <v>13.287361435509586</v>
      </c>
      <c r="S20">
        <v>3.24</v>
      </c>
      <c r="T20" s="33">
        <f t="shared" ref="T20:T33" si="19">W20*100/H20</f>
        <v>5.1480051480051481</v>
      </c>
      <c r="U20" s="33">
        <f t="shared" ref="U20:U33" si="20">X20*100/H20</f>
        <v>5.1480051480051481</v>
      </c>
      <c r="V20" s="33">
        <v>1.73</v>
      </c>
      <c r="W20">
        <v>6</v>
      </c>
      <c r="X20">
        <v>6</v>
      </c>
    </row>
    <row r="21" spans="1:24" x14ac:dyDescent="0.15">
      <c r="B21" s="35" t="s">
        <v>89</v>
      </c>
      <c r="C21" s="36"/>
      <c r="D21" s="36">
        <v>1.9259999999999999</v>
      </c>
      <c r="E21" s="37">
        <f t="shared" si="10"/>
        <v>1.9319999999999999</v>
      </c>
      <c r="F21" s="36">
        <v>1932</v>
      </c>
      <c r="G21" s="37">
        <v>1600</v>
      </c>
      <c r="H21" s="36">
        <v>118.85</v>
      </c>
      <c r="I21" s="36">
        <v>20</v>
      </c>
      <c r="J21" s="36">
        <v>1025</v>
      </c>
      <c r="K21">
        <f t="shared" si="11"/>
        <v>4.1939184263268328E-7</v>
      </c>
      <c r="L21" s="31">
        <f t="shared" si="12"/>
        <v>419.39184263268328</v>
      </c>
      <c r="M21">
        <f t="shared" si="13"/>
        <v>6578728220.44594</v>
      </c>
      <c r="N21" s="31">
        <f t="shared" si="14"/>
        <v>6.5787282204459396</v>
      </c>
      <c r="O21">
        <f t="shared" si="15"/>
        <v>79233.333333333328</v>
      </c>
      <c r="P21">
        <f t="shared" si="16"/>
        <v>39.200000000000003</v>
      </c>
      <c r="Q21">
        <f t="shared" si="17"/>
        <v>6291.791617005244</v>
      </c>
      <c r="R21" s="31">
        <f t="shared" si="18"/>
        <v>6.2917916170052441</v>
      </c>
      <c r="S21">
        <v>6.7099999999999991</v>
      </c>
      <c r="T21" s="33">
        <f t="shared" si="19"/>
        <v>19.352124526714348</v>
      </c>
      <c r="U21" s="33">
        <f t="shared" si="20"/>
        <v>56.373580143037444</v>
      </c>
      <c r="V21" s="33">
        <v>3.75</v>
      </c>
      <c r="W21">
        <v>23</v>
      </c>
      <c r="X21">
        <v>67</v>
      </c>
    </row>
    <row r="22" spans="1:24" x14ac:dyDescent="0.15">
      <c r="B22" s="35" t="s">
        <v>46</v>
      </c>
      <c r="C22" s="36"/>
      <c r="D22" s="36">
        <v>2.956</v>
      </c>
      <c r="E22" s="37">
        <f t="shared" si="10"/>
        <v>1.998</v>
      </c>
      <c r="F22" s="36">
        <v>1998</v>
      </c>
      <c r="G22" s="37">
        <v>1600</v>
      </c>
      <c r="H22" s="36">
        <v>115</v>
      </c>
      <c r="I22" s="36">
        <v>19.7</v>
      </c>
      <c r="J22" s="36">
        <v>1187.5</v>
      </c>
      <c r="K22">
        <f t="shared" si="11"/>
        <v>6.5304766253784128E-7</v>
      </c>
      <c r="L22" s="31">
        <f t="shared" si="12"/>
        <v>653.04766253784123</v>
      </c>
      <c r="M22">
        <f t="shared" si="13"/>
        <v>14704933844.625908</v>
      </c>
      <c r="N22" s="31">
        <f t="shared" si="14"/>
        <v>14.704933844625907</v>
      </c>
      <c r="O22">
        <f t="shared" si="15"/>
        <v>73268.157916666663</v>
      </c>
      <c r="P22">
        <f t="shared" si="16"/>
        <v>39.200000000000003</v>
      </c>
      <c r="Q22">
        <f t="shared" si="17"/>
        <v>14727.458613988205</v>
      </c>
      <c r="R22" s="31">
        <f t="shared" si="18"/>
        <v>14.727458613988205</v>
      </c>
      <c r="S22">
        <v>3.0999999999999996</v>
      </c>
      <c r="T22" s="33">
        <f t="shared" si="19"/>
        <v>20.869565217391305</v>
      </c>
      <c r="U22" s="33">
        <f t="shared" si="20"/>
        <v>41.739130434782609</v>
      </c>
      <c r="V22" s="33">
        <v>4.25</v>
      </c>
      <c r="W22">
        <v>24</v>
      </c>
      <c r="X22">
        <v>48</v>
      </c>
    </row>
    <row r="23" spans="1:24" x14ac:dyDescent="0.15">
      <c r="B23" s="35" t="s">
        <v>49</v>
      </c>
      <c r="C23" s="36"/>
      <c r="D23" s="36">
        <v>2.0139999999999998</v>
      </c>
      <c r="E23" s="37">
        <f t="shared" si="10"/>
        <v>1.9379999999999999</v>
      </c>
      <c r="F23" s="36">
        <v>1938</v>
      </c>
      <c r="G23" s="37">
        <v>1600</v>
      </c>
      <c r="H23" s="36">
        <v>115</v>
      </c>
      <c r="I23" s="36">
        <v>20.100000000000001</v>
      </c>
      <c r="J23" s="36">
        <v>1100</v>
      </c>
      <c r="K23">
        <f t="shared" si="11"/>
        <v>4.4958498216504855E-7</v>
      </c>
      <c r="L23" s="31">
        <f t="shared" si="12"/>
        <v>449.58498216504853</v>
      </c>
      <c r="M23">
        <f t="shared" si="13"/>
        <v>8172683919.5327702</v>
      </c>
      <c r="N23" s="31">
        <f t="shared" si="14"/>
        <v>8.172683919532771</v>
      </c>
      <c r="O23">
        <f t="shared" si="15"/>
        <v>77822.426250000004</v>
      </c>
      <c r="P23">
        <f t="shared" si="16"/>
        <v>39.200000000000003</v>
      </c>
      <c r="Q23">
        <f t="shared" si="17"/>
        <v>7675.5938116659972</v>
      </c>
      <c r="R23" s="31">
        <f t="shared" si="18"/>
        <v>7.6755938116659976</v>
      </c>
      <c r="S23">
        <v>5.6</v>
      </c>
      <c r="T23" s="33">
        <f t="shared" si="19"/>
        <v>20.869565217391305</v>
      </c>
      <c r="U23" s="33">
        <f t="shared" si="20"/>
        <v>36.521739130434781</v>
      </c>
      <c r="V23" s="33">
        <v>3.6</v>
      </c>
      <c r="W23">
        <v>24</v>
      </c>
      <c r="X23">
        <v>42</v>
      </c>
    </row>
    <row r="24" spans="1:24" x14ac:dyDescent="0.15">
      <c r="B24" s="35" t="s">
        <v>47</v>
      </c>
      <c r="C24" s="36"/>
      <c r="D24" s="36">
        <v>2.9359999999999999</v>
      </c>
      <c r="E24" s="37">
        <f t="shared" si="10"/>
        <v>1.9970000000000001</v>
      </c>
      <c r="F24" s="36">
        <v>1997</v>
      </c>
      <c r="G24" s="37">
        <v>1600</v>
      </c>
      <c r="H24" s="36">
        <v>113</v>
      </c>
      <c r="I24" s="36">
        <v>20.100000000000001</v>
      </c>
      <c r="J24" s="36">
        <v>1200</v>
      </c>
      <c r="K24">
        <f t="shared" si="11"/>
        <v>6.4729683791746691E-7</v>
      </c>
      <c r="L24" s="31">
        <f t="shared" si="12"/>
        <v>647.29683791746686</v>
      </c>
      <c r="M24">
        <f t="shared" si="13"/>
        <v>14869011544.049662</v>
      </c>
      <c r="N24" s="31">
        <f t="shared" si="14"/>
        <v>14.869011544049661</v>
      </c>
      <c r="O24">
        <f t="shared" si="15"/>
        <v>76468.992750000019</v>
      </c>
      <c r="P24">
        <f t="shared" si="16"/>
        <v>39.200000000000003</v>
      </c>
      <c r="Q24">
        <f t="shared" si="17"/>
        <v>14110.997472774485</v>
      </c>
      <c r="R24" s="31">
        <f t="shared" si="18"/>
        <v>14.110997472774486</v>
      </c>
      <c r="S24">
        <v>3.0999999999999996</v>
      </c>
      <c r="T24" s="33">
        <f t="shared" si="19"/>
        <v>24.778761061946902</v>
      </c>
      <c r="U24" s="33">
        <f t="shared" si="20"/>
        <v>36.283185840707965</v>
      </c>
      <c r="V24" s="33">
        <v>2.4300000000000002</v>
      </c>
      <c r="W24">
        <v>28</v>
      </c>
      <c r="X24">
        <v>41</v>
      </c>
    </row>
    <row r="25" spans="1:24" x14ac:dyDescent="0.15">
      <c r="B25" s="35" t="s">
        <v>90</v>
      </c>
      <c r="C25" s="36"/>
      <c r="D25" s="36">
        <v>2.1230000000000002</v>
      </c>
      <c r="E25" s="37">
        <f t="shared" si="10"/>
        <v>1.94</v>
      </c>
      <c r="F25" s="36">
        <v>1940</v>
      </c>
      <c r="G25" s="37">
        <v>1600</v>
      </c>
      <c r="H25" s="36">
        <v>113</v>
      </c>
      <c r="I25" s="36">
        <v>19.8</v>
      </c>
      <c r="J25" s="36">
        <v>1262.5</v>
      </c>
      <c r="K25">
        <f t="shared" si="11"/>
        <v>4.8910784701314763E-7</v>
      </c>
      <c r="L25" s="31">
        <f t="shared" si="12"/>
        <v>489.10784701314765</v>
      </c>
      <c r="M25">
        <f t="shared" si="13"/>
        <v>11736290621.927238</v>
      </c>
      <c r="N25" s="31">
        <f t="shared" si="14"/>
        <v>11.736290621927239</v>
      </c>
      <c r="O25">
        <f t="shared" si="15"/>
        <v>73095.858000000007</v>
      </c>
      <c r="P25">
        <f t="shared" si="16"/>
        <v>39.200000000000003</v>
      </c>
      <c r="Q25">
        <f t="shared" si="17"/>
        <v>11355.518345416638</v>
      </c>
      <c r="R25" s="31">
        <f t="shared" si="18"/>
        <v>11.355518345416638</v>
      </c>
      <c r="S25">
        <v>4.0299999999999994</v>
      </c>
      <c r="T25" s="33">
        <f t="shared" si="19"/>
        <v>13.274336283185841</v>
      </c>
      <c r="U25" s="33">
        <f t="shared" si="20"/>
        <v>17.699115044247787</v>
      </c>
      <c r="V25" s="33">
        <v>1.8</v>
      </c>
      <c r="W25">
        <v>15</v>
      </c>
      <c r="X25">
        <v>20</v>
      </c>
    </row>
    <row r="26" spans="1:24" x14ac:dyDescent="0.15">
      <c r="B26" s="35" t="s">
        <v>40</v>
      </c>
      <c r="C26" s="36"/>
      <c r="D26" s="36">
        <v>2.2130000000000001</v>
      </c>
      <c r="E26" s="37">
        <f t="shared" si="10"/>
        <v>1.9950000000000001</v>
      </c>
      <c r="F26" s="36">
        <v>1995</v>
      </c>
      <c r="G26" s="37">
        <v>1600</v>
      </c>
      <c r="H26" s="36">
        <v>121.5</v>
      </c>
      <c r="I26" s="36">
        <v>20.2</v>
      </c>
      <c r="J26" s="36">
        <v>1175</v>
      </c>
      <c r="K26">
        <f t="shared" si="11"/>
        <v>4.5197130870610501E-7</v>
      </c>
      <c r="L26" s="31">
        <f t="shared" si="12"/>
        <v>451.97130870610499</v>
      </c>
      <c r="M26">
        <f t="shared" si="13"/>
        <v>9934188378.5600777</v>
      </c>
      <c r="N26" s="31">
        <f t="shared" si="14"/>
        <v>9.9341883785600782</v>
      </c>
      <c r="O26">
        <f t="shared" si="15"/>
        <v>83454.380999999979</v>
      </c>
      <c r="P26">
        <f t="shared" si="16"/>
        <v>39.200000000000003</v>
      </c>
      <c r="Q26">
        <f t="shared" si="17"/>
        <v>9299.9018957573062</v>
      </c>
      <c r="R26" s="31">
        <f t="shared" si="18"/>
        <v>9.2999018957573067</v>
      </c>
      <c r="S26">
        <v>4.3100000000000005</v>
      </c>
      <c r="T26" s="33">
        <f t="shared" si="19"/>
        <v>0</v>
      </c>
      <c r="U26" s="33">
        <f t="shared" si="20"/>
        <v>0</v>
      </c>
      <c r="V26" s="33">
        <v>1.9</v>
      </c>
      <c r="W26">
        <v>0</v>
      </c>
      <c r="X26">
        <v>0</v>
      </c>
    </row>
    <row r="27" spans="1:24" x14ac:dyDescent="0.15">
      <c r="B27" s="35" t="s">
        <v>48</v>
      </c>
      <c r="C27" s="36"/>
      <c r="D27" s="36">
        <v>3.01</v>
      </c>
      <c r="E27" s="37">
        <f t="shared" si="10"/>
        <v>1.9910000000000001</v>
      </c>
      <c r="F27" s="36">
        <v>1991</v>
      </c>
      <c r="G27" s="37">
        <v>1600</v>
      </c>
      <c r="H27" s="36">
        <v>114.2</v>
      </c>
      <c r="I27" s="36">
        <v>19.8</v>
      </c>
      <c r="J27" s="36">
        <v>1212.5</v>
      </c>
      <c r="K27">
        <f t="shared" si="11"/>
        <v>6.6859625767882789E-7</v>
      </c>
      <c r="L27" s="31">
        <f t="shared" si="12"/>
        <v>668.5962576788279</v>
      </c>
      <c r="M27">
        <f t="shared" si="13"/>
        <v>15585830444.882271</v>
      </c>
      <c r="N27" s="31">
        <f t="shared" si="14"/>
        <v>15.585830444882271</v>
      </c>
      <c r="O27">
        <f t="shared" si="15"/>
        <v>73872.097200000018</v>
      </c>
      <c r="P27">
        <f t="shared" si="16"/>
        <v>39.200000000000003</v>
      </c>
      <c r="Q27">
        <f t="shared" si="17"/>
        <v>14895.351816179145</v>
      </c>
      <c r="R27" s="31">
        <f t="shared" si="18"/>
        <v>14.895351816179145</v>
      </c>
      <c r="S27">
        <v>3.04</v>
      </c>
      <c r="T27" s="33">
        <f t="shared" si="19"/>
        <v>21.89141856392294</v>
      </c>
      <c r="U27" s="33">
        <f t="shared" si="20"/>
        <v>33.274956217162874</v>
      </c>
      <c r="V27" s="33">
        <v>3.17</v>
      </c>
      <c r="W27">
        <v>25</v>
      </c>
      <c r="X27">
        <v>38</v>
      </c>
    </row>
    <row r="28" spans="1:24" x14ac:dyDescent="0.15">
      <c r="B28" s="35" t="s">
        <v>44</v>
      </c>
      <c r="C28" s="36"/>
      <c r="D28" s="36">
        <v>2.2090000000000001</v>
      </c>
      <c r="E28" s="37">
        <f t="shared" si="10"/>
        <v>1.996</v>
      </c>
      <c r="F28" s="36">
        <v>1996</v>
      </c>
      <c r="G28" s="37">
        <v>1600</v>
      </c>
      <c r="H28" s="36">
        <v>116.5</v>
      </c>
      <c r="I28" s="36">
        <v>20</v>
      </c>
      <c r="J28" s="36">
        <v>1137.5</v>
      </c>
      <c r="K28">
        <f t="shared" si="11"/>
        <v>4.7498430337068991E-7</v>
      </c>
      <c r="L28" s="31">
        <f t="shared" si="12"/>
        <v>474.98430337068993</v>
      </c>
      <c r="M28">
        <f t="shared" si="13"/>
        <v>9794068423.8197422</v>
      </c>
      <c r="N28" s="31">
        <f t="shared" si="14"/>
        <v>9.7940684238197431</v>
      </c>
      <c r="O28">
        <f t="shared" si="15"/>
        <v>77666.666666666672</v>
      </c>
      <c r="P28">
        <f t="shared" si="16"/>
        <v>39.200000000000003</v>
      </c>
      <c r="Q28">
        <f t="shared" si="17"/>
        <v>9362.9408471729803</v>
      </c>
      <c r="R28" s="31">
        <f t="shared" si="18"/>
        <v>9.3629408471729807</v>
      </c>
      <c r="S28">
        <v>4.6000000000000005</v>
      </c>
      <c r="T28" s="33">
        <f t="shared" si="19"/>
        <v>4.2918454935622314</v>
      </c>
      <c r="U28" s="33">
        <f t="shared" si="20"/>
        <v>6.866952789699571</v>
      </c>
      <c r="V28" s="33">
        <v>2.4300000000000002</v>
      </c>
      <c r="W28">
        <v>5</v>
      </c>
      <c r="X28">
        <v>8</v>
      </c>
    </row>
    <row r="29" spans="1:24" x14ac:dyDescent="0.15">
      <c r="B29" s="35" t="s">
        <v>91</v>
      </c>
      <c r="C29" s="36"/>
      <c r="D29" s="36">
        <v>2.4300000000000002</v>
      </c>
      <c r="E29" s="37">
        <f t="shared" si="10"/>
        <v>1.96</v>
      </c>
      <c r="F29" s="36">
        <v>1960</v>
      </c>
      <c r="G29" s="37">
        <v>1600</v>
      </c>
      <c r="H29" s="36">
        <v>132.5</v>
      </c>
      <c r="I29" s="36">
        <v>20.25</v>
      </c>
      <c r="J29" s="36">
        <v>1162.5</v>
      </c>
      <c r="K29">
        <f t="shared" si="11"/>
        <v>4.6207162110127074E-7</v>
      </c>
      <c r="L29" s="31">
        <f t="shared" si="12"/>
        <v>462.07162110127075</v>
      </c>
      <c r="M29">
        <f t="shared" si="13"/>
        <v>9595494339.6226425</v>
      </c>
      <c r="N29" s="31">
        <f t="shared" si="14"/>
        <v>9.5954943396226433</v>
      </c>
      <c r="O29">
        <f t="shared" si="15"/>
        <v>91687.412109375</v>
      </c>
      <c r="P29">
        <f t="shared" si="16"/>
        <v>39.200000000000003</v>
      </c>
      <c r="Q29">
        <f t="shared" si="17"/>
        <v>9120.8449167381277</v>
      </c>
      <c r="R29" s="31">
        <f t="shared" si="18"/>
        <v>9.1208449167381271</v>
      </c>
      <c r="S29">
        <v>4</v>
      </c>
      <c r="T29" s="33">
        <f t="shared" si="19"/>
        <v>12.075471698113208</v>
      </c>
      <c r="U29" s="33">
        <f t="shared" si="20"/>
        <v>18.867924528301888</v>
      </c>
      <c r="V29" s="33">
        <v>4.25</v>
      </c>
      <c r="W29">
        <v>16</v>
      </c>
      <c r="X29">
        <v>25</v>
      </c>
    </row>
    <row r="30" spans="1:24" x14ac:dyDescent="0.15">
      <c r="B30" s="35" t="s">
        <v>92</v>
      </c>
      <c r="C30" s="36"/>
      <c r="D30" s="36">
        <v>2.0230000000000001</v>
      </c>
      <c r="E30" s="37">
        <f t="shared" si="10"/>
        <v>1.9119999999999999</v>
      </c>
      <c r="F30" s="36">
        <v>1912</v>
      </c>
      <c r="G30" s="37">
        <v>1600</v>
      </c>
      <c r="H30" s="36">
        <v>116</v>
      </c>
      <c r="I30" s="36">
        <v>20.399999999999999</v>
      </c>
      <c r="J30" s="36">
        <v>1137.5</v>
      </c>
      <c r="K30">
        <f t="shared" si="11"/>
        <v>4.4711561583225129E-7</v>
      </c>
      <c r="L30" s="31">
        <f t="shared" si="12"/>
        <v>447.11561583225131</v>
      </c>
      <c r="M30">
        <f t="shared" si="13"/>
        <v>8459767277.298851</v>
      </c>
      <c r="N30" s="31">
        <f t="shared" si="14"/>
        <v>8.4597672772988517</v>
      </c>
      <c r="O30">
        <f t="shared" si="15"/>
        <v>82066.751999999979</v>
      </c>
      <c r="P30">
        <f t="shared" si="16"/>
        <v>39.200000000000003</v>
      </c>
      <c r="Q30">
        <f t="shared" si="17"/>
        <v>7690.6254811698964</v>
      </c>
      <c r="R30" s="31">
        <f t="shared" si="18"/>
        <v>7.6906254811698966</v>
      </c>
      <c r="S30">
        <v>5.3</v>
      </c>
      <c r="T30" s="33">
        <f t="shared" si="19"/>
        <v>0</v>
      </c>
      <c r="U30" s="33">
        <f t="shared" si="20"/>
        <v>0</v>
      </c>
      <c r="V30" s="33">
        <v>4</v>
      </c>
      <c r="W30">
        <v>0</v>
      </c>
      <c r="X30">
        <v>0</v>
      </c>
    </row>
    <row r="31" spans="1:24" x14ac:dyDescent="0.15">
      <c r="B31" s="35" t="s">
        <v>93</v>
      </c>
      <c r="C31" s="36"/>
      <c r="D31" s="36">
        <v>2.0790000000000002</v>
      </c>
      <c r="E31" s="37">
        <f t="shared" si="10"/>
        <v>1.9710000000000001</v>
      </c>
      <c r="F31" s="36">
        <v>1971</v>
      </c>
      <c r="G31" s="37">
        <v>1600</v>
      </c>
      <c r="H31" s="36">
        <v>121.5</v>
      </c>
      <c r="I31" s="36">
        <v>20</v>
      </c>
      <c r="J31" s="36">
        <v>1012.5</v>
      </c>
      <c r="K31">
        <f t="shared" si="11"/>
        <v>4.3407181915553304E-7</v>
      </c>
      <c r="L31" s="31">
        <f t="shared" si="12"/>
        <v>434.07181915553303</v>
      </c>
      <c r="M31">
        <f t="shared" si="13"/>
        <v>6914883937.5</v>
      </c>
      <c r="N31" s="31">
        <f t="shared" si="14"/>
        <v>6.9148839375</v>
      </c>
      <c r="O31">
        <f t="shared" si="15"/>
        <v>81000</v>
      </c>
      <c r="P31">
        <f t="shared" si="16"/>
        <v>39.200000000000003</v>
      </c>
      <c r="Q31">
        <f t="shared" si="17"/>
        <v>6650.0997329410284</v>
      </c>
      <c r="R31" s="31">
        <f t="shared" si="18"/>
        <v>6.6500997329410287</v>
      </c>
      <c r="S31">
        <v>6.2100000000000009</v>
      </c>
      <c r="T31" s="33">
        <f t="shared" si="19"/>
        <v>16.460905349794238</v>
      </c>
      <c r="U31" s="33">
        <f t="shared" si="20"/>
        <v>18.106995884773664</v>
      </c>
      <c r="V31" s="33">
        <v>5</v>
      </c>
      <c r="W31">
        <v>20</v>
      </c>
      <c r="X31">
        <v>22</v>
      </c>
    </row>
    <row r="32" spans="1:24" x14ac:dyDescent="0.15">
      <c r="B32" s="35" t="s">
        <v>94</v>
      </c>
      <c r="C32" s="36"/>
      <c r="D32" s="36">
        <v>2.8639999999999999</v>
      </c>
      <c r="E32" s="37">
        <f t="shared" si="10"/>
        <v>2.012</v>
      </c>
      <c r="F32" s="36">
        <v>2012</v>
      </c>
      <c r="G32" s="37">
        <v>1600</v>
      </c>
      <c r="H32" s="36">
        <v>113.5</v>
      </c>
      <c r="I32" s="36">
        <v>21</v>
      </c>
      <c r="J32" s="36">
        <v>1075</v>
      </c>
      <c r="K32">
        <f t="shared" si="11"/>
        <v>5.9721386386943704E-7</v>
      </c>
      <c r="L32" s="31">
        <f t="shared" si="12"/>
        <v>597.21386386943709</v>
      </c>
      <c r="M32">
        <f t="shared" si="13"/>
        <v>11175391684.497587</v>
      </c>
      <c r="N32" s="31">
        <f t="shared" si="14"/>
        <v>11.175391684497587</v>
      </c>
      <c r="O32">
        <f t="shared" si="15"/>
        <v>87593.625</v>
      </c>
      <c r="P32">
        <f t="shared" si="16"/>
        <v>39.200000000000003</v>
      </c>
      <c r="Q32">
        <f t="shared" si="17"/>
        <v>9893.3864426548935</v>
      </c>
      <c r="R32" s="31">
        <f t="shared" si="18"/>
        <v>9.8933864426548936</v>
      </c>
      <c r="S32">
        <v>3.86</v>
      </c>
      <c r="T32" s="33">
        <f t="shared" si="19"/>
        <v>32.59911894273128</v>
      </c>
      <c r="U32" s="33">
        <f t="shared" si="20"/>
        <v>32.59911894273128</v>
      </c>
      <c r="V32" s="33">
        <v>4</v>
      </c>
      <c r="W32">
        <v>37</v>
      </c>
      <c r="X32">
        <v>37</v>
      </c>
    </row>
    <row r="33" spans="2:24" x14ac:dyDescent="0.15">
      <c r="B33" s="35" t="s">
        <v>95</v>
      </c>
      <c r="C33" s="36"/>
      <c r="D33" s="36">
        <v>2.052</v>
      </c>
      <c r="E33" s="37">
        <f t="shared" si="10"/>
        <v>1.9159999999999999</v>
      </c>
      <c r="F33" s="36">
        <v>1916</v>
      </c>
      <c r="G33" s="37">
        <v>1600</v>
      </c>
      <c r="H33" s="36">
        <v>115.5</v>
      </c>
      <c r="I33" s="36">
        <v>20.100000000000001</v>
      </c>
      <c r="J33" s="36">
        <v>1162.5</v>
      </c>
      <c r="K33">
        <f t="shared" si="11"/>
        <v>4.6132162169927409E-7</v>
      </c>
      <c r="L33" s="31">
        <f t="shared" si="12"/>
        <v>461.32162169927409</v>
      </c>
      <c r="M33">
        <f t="shared" si="13"/>
        <v>9154628687.7301769</v>
      </c>
      <c r="N33" s="31">
        <f t="shared" si="14"/>
        <v>9.1546286877301775</v>
      </c>
      <c r="O33">
        <f t="shared" si="15"/>
        <v>78160.784625000015</v>
      </c>
      <c r="P33">
        <f t="shared" si="16"/>
        <v>39.200000000000003</v>
      </c>
      <c r="Q33">
        <f>(P33*G33*G33*G33)/(48*O33*S33)</f>
        <v>8542.3653380907472</v>
      </c>
      <c r="R33" s="31">
        <f t="shared" si="18"/>
        <v>8.5423653380907467</v>
      </c>
      <c r="S33">
        <v>5.01</v>
      </c>
      <c r="T33" s="33">
        <f t="shared" si="19"/>
        <v>22.510822510822511</v>
      </c>
      <c r="U33" s="33">
        <f t="shared" si="20"/>
        <v>22.510822510822511</v>
      </c>
      <c r="V33" s="33">
        <v>4.75</v>
      </c>
      <c r="W33">
        <v>26</v>
      </c>
      <c r="X33">
        <v>26</v>
      </c>
    </row>
    <row r="34" spans="2:24" x14ac:dyDescent="0.15">
      <c r="L34" s="31">
        <f>AVERAGE(L19:L33)</f>
        <v>513.77286458317371</v>
      </c>
      <c r="N34" s="31">
        <f>AVERAGE(N19:N33)</f>
        <v>10.584539693584324</v>
      </c>
      <c r="R34" s="31">
        <f>AVERAGE(R19:R33)</f>
        <v>10.013939821806535</v>
      </c>
      <c r="T34" s="31">
        <f>AVERAGE(T19:T33)</f>
        <v>15.395244180177126</v>
      </c>
      <c r="U34" s="31">
        <f>AVERAGE(U19:U33)</f>
        <v>23.749575163669576</v>
      </c>
      <c r="V34" s="31">
        <f>AVERAGE(V19:V33)</f>
        <v>3.3658666666666668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opLeftCell="O1" workbookViewId="0">
      <selection activeCell="N21" sqref="N21"/>
    </sheetView>
  </sheetViews>
  <sheetFormatPr defaultRowHeight="13.5" x14ac:dyDescent="0.15"/>
  <cols>
    <col min="13" max="13" width="16.875" bestFit="1" customWidth="1"/>
    <col min="14" max="14" width="17.375" bestFit="1" customWidth="1"/>
  </cols>
  <sheetData>
    <row r="1" spans="1:24" x14ac:dyDescent="0.15">
      <c r="A1" s="30" t="s">
        <v>96</v>
      </c>
      <c r="B1" s="30" t="s">
        <v>55</v>
      </c>
      <c r="C1" s="30" t="s">
        <v>56</v>
      </c>
      <c r="D1" s="30" t="s">
        <v>97</v>
      </c>
      <c r="E1" s="30" t="s">
        <v>58</v>
      </c>
      <c r="F1" s="30" t="s">
        <v>15</v>
      </c>
      <c r="G1" s="30" t="s">
        <v>98</v>
      </c>
      <c r="H1" s="30" t="s">
        <v>60</v>
      </c>
      <c r="I1" s="30" t="s">
        <v>61</v>
      </c>
      <c r="J1" s="30" t="s">
        <v>62</v>
      </c>
      <c r="K1" t="s">
        <v>63</v>
      </c>
      <c r="L1" s="31" t="s">
        <v>17</v>
      </c>
      <c r="M1" t="s">
        <v>64</v>
      </c>
      <c r="N1" s="31" t="s">
        <v>65</v>
      </c>
      <c r="O1" t="s">
        <v>66</v>
      </c>
      <c r="P1" t="s">
        <v>67</v>
      </c>
      <c r="Q1" t="s">
        <v>68</v>
      </c>
      <c r="R1" s="31" t="s">
        <v>69</v>
      </c>
      <c r="S1" t="s">
        <v>70</v>
      </c>
      <c r="T1" s="31" t="s">
        <v>71</v>
      </c>
      <c r="U1" s="31" t="s">
        <v>72</v>
      </c>
      <c r="V1" s="31" t="s">
        <v>73</v>
      </c>
    </row>
    <row r="2" spans="1:24" x14ac:dyDescent="0.15">
      <c r="A2" s="30"/>
      <c r="B2" s="30" t="s">
        <v>79</v>
      </c>
      <c r="C2" s="30">
        <v>2.5289999999999999</v>
      </c>
      <c r="D2" s="30">
        <v>2.5289999999999999</v>
      </c>
      <c r="E2" s="30">
        <v>2.04</v>
      </c>
      <c r="F2" s="30">
        <v>2040</v>
      </c>
      <c r="G2" s="30">
        <v>1600</v>
      </c>
      <c r="H2" s="30">
        <v>131.5</v>
      </c>
      <c r="I2" s="30">
        <v>20.2</v>
      </c>
      <c r="J2" s="30">
        <v>1125</v>
      </c>
      <c r="K2">
        <v>4.6670401775136135E-7</v>
      </c>
      <c r="L2" s="31">
        <v>466.70401775136133</v>
      </c>
      <c r="M2">
        <v>9832566916.387455</v>
      </c>
      <c r="N2" s="31">
        <v>9.8325669163874547</v>
      </c>
      <c r="O2">
        <v>90323.054333333319</v>
      </c>
      <c r="P2">
        <v>39.200000000000003</v>
      </c>
      <c r="Q2">
        <v>8533.2885813140674</v>
      </c>
      <c r="R2" s="31">
        <v>8.5332885813140678</v>
      </c>
      <c r="S2">
        <v>4.34</v>
      </c>
      <c r="T2" s="32">
        <v>11.56587488614842</v>
      </c>
      <c r="U2" s="32">
        <v>55.513307984790877</v>
      </c>
      <c r="V2" s="33">
        <v>4</v>
      </c>
    </row>
    <row r="3" spans="1:24" x14ac:dyDescent="0.15">
      <c r="A3" t="s">
        <v>99</v>
      </c>
      <c r="B3" s="35" t="s">
        <v>100</v>
      </c>
      <c r="C3" s="36"/>
      <c r="D3" s="36">
        <v>2.0720000000000001</v>
      </c>
      <c r="E3" s="37">
        <v>1.9750000000000001</v>
      </c>
      <c r="F3" s="36">
        <v>1975</v>
      </c>
      <c r="G3" s="37">
        <v>1600</v>
      </c>
      <c r="H3" s="36">
        <v>119</v>
      </c>
      <c r="I3" s="36">
        <v>20.3</v>
      </c>
      <c r="J3" s="36">
        <v>1075</v>
      </c>
      <c r="K3">
        <v>4.3428982243268327E-7</v>
      </c>
      <c r="L3" s="31">
        <v>434.28982243268325</v>
      </c>
      <c r="M3">
        <v>7830523036.8009272</v>
      </c>
      <c r="N3" s="31">
        <v>7.8305230368009271</v>
      </c>
      <c r="O3">
        <v>82957.151083333345</v>
      </c>
      <c r="P3">
        <v>39.200000000000003</v>
      </c>
      <c r="Q3">
        <v>7304.8595600337458</v>
      </c>
      <c r="R3" s="31">
        <v>7.304859560033746</v>
      </c>
      <c r="S3">
        <v>5.52</v>
      </c>
      <c r="T3" s="33">
        <v>16.806722689075631</v>
      </c>
      <c r="U3" s="33">
        <v>30.252100840336134</v>
      </c>
      <c r="V3" s="33">
        <v>3.4279999999999999</v>
      </c>
      <c r="W3">
        <v>20</v>
      </c>
      <c r="X3">
        <v>36</v>
      </c>
    </row>
    <row r="4" spans="1:24" x14ac:dyDescent="0.15">
      <c r="B4" s="35" t="s">
        <v>89</v>
      </c>
      <c r="C4" s="36"/>
      <c r="D4" s="36">
        <v>1.9259999999999999</v>
      </c>
      <c r="E4" s="37">
        <v>1.9319999999999999</v>
      </c>
      <c r="F4" s="36">
        <v>1932</v>
      </c>
      <c r="G4" s="37">
        <v>1600</v>
      </c>
      <c r="H4" s="36">
        <v>118.85</v>
      </c>
      <c r="I4" s="36">
        <v>20</v>
      </c>
      <c r="J4" s="36">
        <v>1025</v>
      </c>
      <c r="K4">
        <v>4.1939184263268328E-7</v>
      </c>
      <c r="L4" s="31">
        <v>419.39184263268328</v>
      </c>
      <c r="M4">
        <v>6578728220.44594</v>
      </c>
      <c r="N4" s="31">
        <v>6.5787282204459396</v>
      </c>
      <c r="O4">
        <v>79233.333333333328</v>
      </c>
      <c r="P4">
        <v>39.200000000000003</v>
      </c>
      <c r="Q4">
        <v>6291.791617005244</v>
      </c>
      <c r="R4" s="31">
        <v>6.2917916170052441</v>
      </c>
      <c r="S4">
        <v>6.7099999999999991</v>
      </c>
      <c r="T4" s="33">
        <v>19.352124526714348</v>
      </c>
      <c r="U4" s="33">
        <v>56.373580143037444</v>
      </c>
      <c r="V4" s="33">
        <v>3.75</v>
      </c>
      <c r="W4">
        <v>23</v>
      </c>
      <c r="X4">
        <v>67</v>
      </c>
    </row>
    <row r="5" spans="1:24" x14ac:dyDescent="0.15">
      <c r="B5" s="35" t="s">
        <v>46</v>
      </c>
      <c r="C5" s="36"/>
      <c r="D5" s="36">
        <v>2.956</v>
      </c>
      <c r="E5" s="37">
        <v>1.998</v>
      </c>
      <c r="F5" s="36">
        <v>1998</v>
      </c>
      <c r="G5" s="37">
        <v>1600</v>
      </c>
      <c r="H5" s="36">
        <v>115</v>
      </c>
      <c r="I5" s="36">
        <v>19.7</v>
      </c>
      <c r="J5" s="36">
        <v>1187.5</v>
      </c>
      <c r="K5">
        <v>6.5304766253784128E-7</v>
      </c>
      <c r="L5" s="31">
        <v>653.04766253784123</v>
      </c>
      <c r="M5">
        <v>14704933844.625908</v>
      </c>
      <c r="N5" s="31">
        <v>14.704933844625907</v>
      </c>
      <c r="O5">
        <v>73268.157916666663</v>
      </c>
      <c r="P5">
        <v>39.200000000000003</v>
      </c>
      <c r="Q5">
        <v>14727.458613988205</v>
      </c>
      <c r="R5" s="31">
        <v>14.727458613988205</v>
      </c>
      <c r="S5">
        <v>3.0999999999999996</v>
      </c>
      <c r="T5" s="33">
        <v>20.869565217391305</v>
      </c>
      <c r="U5" s="33">
        <v>41.739130434782609</v>
      </c>
      <c r="V5" s="33">
        <v>4.25</v>
      </c>
      <c r="W5">
        <v>24</v>
      </c>
      <c r="X5">
        <v>48</v>
      </c>
    </row>
    <row r="6" spans="1:24" x14ac:dyDescent="0.15">
      <c r="B6" s="35" t="s">
        <v>47</v>
      </c>
      <c r="C6" s="36"/>
      <c r="D6" s="36">
        <v>2.9359999999999999</v>
      </c>
      <c r="E6" s="37">
        <v>1.9970000000000001</v>
      </c>
      <c r="F6" s="36">
        <v>1997</v>
      </c>
      <c r="G6" s="37">
        <v>1600</v>
      </c>
      <c r="H6" s="36">
        <v>113</v>
      </c>
      <c r="I6" s="36">
        <v>20.100000000000001</v>
      </c>
      <c r="J6" s="36">
        <v>1200</v>
      </c>
      <c r="K6">
        <v>6.4729683791746691E-7</v>
      </c>
      <c r="L6" s="31">
        <v>647.29683791746686</v>
      </c>
      <c r="M6">
        <v>14869011544.049662</v>
      </c>
      <c r="N6" s="31">
        <v>14.869011544049661</v>
      </c>
      <c r="O6">
        <v>76468.992750000019</v>
      </c>
      <c r="P6">
        <v>39.200000000000003</v>
      </c>
      <c r="Q6">
        <v>14110.997472774485</v>
      </c>
      <c r="R6" s="31">
        <v>14.110997472774486</v>
      </c>
      <c r="S6">
        <v>3.0999999999999996</v>
      </c>
      <c r="T6" s="33">
        <v>24.778761061946902</v>
      </c>
      <c r="U6" s="33">
        <v>36.283185840707965</v>
      </c>
      <c r="V6" s="33">
        <v>2.4300000000000002</v>
      </c>
      <c r="W6">
        <v>28</v>
      </c>
      <c r="X6">
        <v>41</v>
      </c>
    </row>
    <row r="7" spans="1:24" x14ac:dyDescent="0.15">
      <c r="M7">
        <f>AVERAGE(M2:M6)</f>
        <v>10763152712.461979</v>
      </c>
      <c r="N7">
        <f>AVERAGE(N2:N6)</f>
        <v>10.763152712461977</v>
      </c>
      <c r="Q7">
        <f>AVERAGE(Q2:Q6)</f>
        <v>10193.679169023151</v>
      </c>
      <c r="R7">
        <f>AVERAGE(R2:R6)</f>
        <v>10.193679169023151</v>
      </c>
    </row>
    <row r="8" spans="1:24" x14ac:dyDescent="0.15">
      <c r="A8" s="30"/>
      <c r="B8" s="30" t="s">
        <v>75</v>
      </c>
      <c r="C8" s="30">
        <v>2.286</v>
      </c>
      <c r="D8" s="30">
        <v>2.286</v>
      </c>
      <c r="E8" s="30">
        <v>1.9279999999999999</v>
      </c>
      <c r="F8" s="30">
        <v>1928</v>
      </c>
      <c r="G8" s="30">
        <v>1600</v>
      </c>
      <c r="H8" s="30">
        <v>125</v>
      </c>
      <c r="I8" s="30">
        <v>21.8</v>
      </c>
      <c r="J8" s="30">
        <v>1212.5</v>
      </c>
      <c r="K8">
        <v>4.3511363203776314E-7</v>
      </c>
      <c r="L8" s="31">
        <v>435.11363203776313</v>
      </c>
      <c r="M8">
        <v>9511307768.8073368</v>
      </c>
      <c r="N8" s="31">
        <v>9.5113077688073364</v>
      </c>
      <c r="O8">
        <v>107919.08333333333</v>
      </c>
      <c r="P8">
        <v>39.200000000000003</v>
      </c>
      <c r="Q8">
        <v>7907.1588358253002</v>
      </c>
      <c r="R8" s="31">
        <v>7.9071588358253004</v>
      </c>
      <c r="S8">
        <v>3.92</v>
      </c>
      <c r="T8" s="32">
        <v>14.719999999999999</v>
      </c>
      <c r="U8" s="32">
        <v>18.399999999999999</v>
      </c>
      <c r="V8" s="33">
        <v>6.33</v>
      </c>
    </row>
    <row r="9" spans="1:24" x14ac:dyDescent="0.15">
      <c r="A9" s="30"/>
      <c r="B9" s="30" t="s">
        <v>42</v>
      </c>
      <c r="C9" s="30">
        <v>2.6080000000000001</v>
      </c>
      <c r="D9" s="30">
        <v>2.6080000000000001</v>
      </c>
      <c r="E9" s="30">
        <v>2.0539999999999998</v>
      </c>
      <c r="F9" s="30">
        <v>2054</v>
      </c>
      <c r="G9" s="30">
        <v>1600</v>
      </c>
      <c r="H9" s="30">
        <v>132</v>
      </c>
      <c r="I9" s="30">
        <v>20</v>
      </c>
      <c r="J9" s="30">
        <v>1112.5</v>
      </c>
      <c r="K9">
        <v>4.8095364551060757E-7</v>
      </c>
      <c r="L9" s="31">
        <v>480.95364551060754</v>
      </c>
      <c r="M9">
        <v>10045328189.393938</v>
      </c>
      <c r="N9" s="31">
        <v>10.045328189393938</v>
      </c>
      <c r="O9">
        <v>88000</v>
      </c>
      <c r="P9">
        <v>39.200000000000003</v>
      </c>
      <c r="Q9">
        <v>9137.5291375291399</v>
      </c>
      <c r="R9" s="31">
        <v>9.1375291375291408</v>
      </c>
      <c r="S9">
        <v>4.16</v>
      </c>
      <c r="T9" s="32">
        <v>19.513314967860424</v>
      </c>
      <c r="U9" s="32">
        <v>72.727272727272734</v>
      </c>
      <c r="V9" s="33">
        <v>2.5</v>
      </c>
    </row>
    <row r="10" spans="1:24" x14ac:dyDescent="0.15">
      <c r="A10" s="30"/>
      <c r="B10" s="30" t="s">
        <v>76</v>
      </c>
      <c r="C10" s="30">
        <v>2.363</v>
      </c>
      <c r="D10" s="30">
        <v>2.363</v>
      </c>
      <c r="E10" s="30">
        <v>2.056</v>
      </c>
      <c r="F10" s="30">
        <v>2056</v>
      </c>
      <c r="G10" s="30">
        <v>1600</v>
      </c>
      <c r="H10" s="30">
        <v>126</v>
      </c>
      <c r="I10" s="30">
        <v>20.2</v>
      </c>
      <c r="J10" s="30">
        <v>1162.5</v>
      </c>
      <c r="K10">
        <v>4.5156336089417723E-7</v>
      </c>
      <c r="L10" s="31">
        <v>451.56336089417721</v>
      </c>
      <c r="M10">
        <v>10318363702.263083</v>
      </c>
      <c r="N10" s="31">
        <v>10.318363702263083</v>
      </c>
      <c r="O10">
        <v>86545.283999999985</v>
      </c>
      <c r="P10">
        <v>39.200000000000003</v>
      </c>
      <c r="Q10">
        <v>9760.3678175439927</v>
      </c>
      <c r="R10" s="31">
        <v>9.7603678175439921</v>
      </c>
      <c r="S10">
        <v>3.96</v>
      </c>
      <c r="T10" s="32">
        <v>13.85739480977576</v>
      </c>
      <c r="U10" s="32">
        <v>65.079365079365076</v>
      </c>
      <c r="V10" s="33">
        <v>3</v>
      </c>
    </row>
    <row r="11" spans="1:24" x14ac:dyDescent="0.15">
      <c r="B11" s="35" t="s">
        <v>49</v>
      </c>
      <c r="C11" s="36"/>
      <c r="D11" s="36">
        <v>2.0139999999999998</v>
      </c>
      <c r="E11" s="37">
        <v>1.9379999999999999</v>
      </c>
      <c r="F11" s="36">
        <v>1938</v>
      </c>
      <c r="G11" s="37">
        <v>1600</v>
      </c>
      <c r="H11" s="36">
        <v>115</v>
      </c>
      <c r="I11" s="36">
        <v>20.100000000000001</v>
      </c>
      <c r="J11" s="36">
        <v>1100</v>
      </c>
      <c r="K11">
        <v>4.4958498216504855E-7</v>
      </c>
      <c r="L11" s="31">
        <v>449.58498216504853</v>
      </c>
      <c r="M11">
        <v>8172683919.5327702</v>
      </c>
      <c r="N11" s="31">
        <v>8.172683919532771</v>
      </c>
      <c r="O11">
        <v>77822.426250000004</v>
      </c>
      <c r="P11">
        <v>39.200000000000003</v>
      </c>
      <c r="Q11">
        <v>7675.5938116659972</v>
      </c>
      <c r="R11" s="31">
        <v>7.6755938116659976</v>
      </c>
      <c r="S11">
        <v>5.6</v>
      </c>
      <c r="T11" s="33">
        <v>20.869565217391305</v>
      </c>
      <c r="U11" s="33">
        <v>36.521739130434781</v>
      </c>
      <c r="V11" s="33">
        <v>3.6</v>
      </c>
      <c r="W11">
        <v>24</v>
      </c>
      <c r="X11">
        <v>42</v>
      </c>
    </row>
    <row r="12" spans="1:24" x14ac:dyDescent="0.15">
      <c r="B12" s="35" t="s">
        <v>48</v>
      </c>
      <c r="C12" s="36"/>
      <c r="D12" s="36">
        <v>3.01</v>
      </c>
      <c r="E12" s="37">
        <v>1.9910000000000001</v>
      </c>
      <c r="F12" s="36">
        <v>1991</v>
      </c>
      <c r="G12" s="37">
        <v>1600</v>
      </c>
      <c r="H12" s="36">
        <v>114.2</v>
      </c>
      <c r="I12" s="36">
        <v>19.8</v>
      </c>
      <c r="J12" s="36">
        <v>1212.5</v>
      </c>
      <c r="K12">
        <v>6.6859625767882789E-7</v>
      </c>
      <c r="L12" s="31">
        <v>668.5962576788279</v>
      </c>
      <c r="M12">
        <v>15585830444.882271</v>
      </c>
      <c r="N12" s="31">
        <v>15.585830444882271</v>
      </c>
      <c r="O12">
        <v>73872.097200000018</v>
      </c>
      <c r="P12">
        <v>39.200000000000003</v>
      </c>
      <c r="Q12">
        <v>14895.351816179145</v>
      </c>
      <c r="R12" s="31">
        <v>14.895351816179145</v>
      </c>
      <c r="S12">
        <v>3.04</v>
      </c>
      <c r="T12" s="33">
        <v>21.89141856392294</v>
      </c>
      <c r="U12" s="33">
        <v>33.274956217162874</v>
      </c>
      <c r="V12" s="33">
        <v>3.17</v>
      </c>
      <c r="W12">
        <v>25</v>
      </c>
      <c r="X12">
        <v>38</v>
      </c>
    </row>
    <row r="13" spans="1:24" x14ac:dyDescent="0.15">
      <c r="M13">
        <f>AVERAGE(M8:M12)</f>
        <v>10726702804.97588</v>
      </c>
      <c r="N13">
        <f>AVERAGE(N8:N12)</f>
        <v>10.726702804975881</v>
      </c>
      <c r="Q13">
        <f>AVERAGE(Q8:Q12)</f>
        <v>9875.2002837487144</v>
      </c>
      <c r="R13">
        <f>AVERAGE(R8:R12)</f>
        <v>9.8752002837487147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K2" sqref="K2:K16"/>
    </sheetView>
  </sheetViews>
  <sheetFormatPr defaultRowHeight="13.5" x14ac:dyDescent="0.15"/>
  <cols>
    <col min="10" max="11" width="12.625" bestFit="1" customWidth="1"/>
  </cols>
  <sheetData>
    <row r="1" spans="1:11" x14ac:dyDescent="0.15">
      <c r="B1" t="s">
        <v>2</v>
      </c>
      <c r="C1" t="s">
        <v>101</v>
      </c>
      <c r="D1" t="s">
        <v>102</v>
      </c>
      <c r="E1" t="s">
        <v>103</v>
      </c>
      <c r="F1" t="s">
        <v>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</row>
    <row r="2" spans="1:11" x14ac:dyDescent="0.15">
      <c r="A2" t="s">
        <v>87</v>
      </c>
      <c r="B2">
        <v>1975</v>
      </c>
      <c r="C2">
        <v>119</v>
      </c>
      <c r="D2">
        <v>20.3</v>
      </c>
      <c r="E2">
        <v>1075</v>
      </c>
      <c r="F2">
        <v>2.0720000000000001</v>
      </c>
      <c r="G2">
        <v>1.36</v>
      </c>
      <c r="H2">
        <v>6.88</v>
      </c>
      <c r="I2">
        <f>H2-G2</f>
        <v>5.52</v>
      </c>
      <c r="J2">
        <f>(4*9.8*(1600^3))/(4*C2*(D2^3)*I2*1000)</f>
        <v>7.3048595600337434</v>
      </c>
      <c r="K2">
        <f>(4*B2*E2^2*F2)/(C2*D2*1000000)</f>
        <v>7.8305230368009253</v>
      </c>
    </row>
    <row r="3" spans="1:11" x14ac:dyDescent="0.15">
      <c r="A3" t="s">
        <v>109</v>
      </c>
      <c r="B3">
        <v>2004</v>
      </c>
      <c r="C3">
        <v>116.55</v>
      </c>
      <c r="D3">
        <v>20</v>
      </c>
      <c r="E3">
        <v>1200</v>
      </c>
      <c r="F3">
        <v>2.88</v>
      </c>
      <c r="G3">
        <v>0.79</v>
      </c>
      <c r="H3">
        <v>4.03</v>
      </c>
      <c r="I3">
        <f t="shared" ref="I3:I16" si="0">H3-G3</f>
        <v>3.24</v>
      </c>
      <c r="J3">
        <f t="shared" ref="J3:J16" si="1">(4*9.8*(1600^3))/(4*C3*(D3^3)*I3*1000)</f>
        <v>13.287361435509583</v>
      </c>
      <c r="K3">
        <f t="shared" ref="K3:K16" si="2">(4*B3*E3^2*F3)/(C3*D3*1000000)</f>
        <v>14.261671042471043</v>
      </c>
    </row>
    <row r="4" spans="1:11" x14ac:dyDescent="0.15">
      <c r="A4" t="s">
        <v>110</v>
      </c>
      <c r="B4">
        <v>1932</v>
      </c>
      <c r="C4">
        <v>118.85</v>
      </c>
      <c r="D4">
        <v>20</v>
      </c>
      <c r="E4">
        <v>1025</v>
      </c>
      <c r="F4">
        <v>1.9259999999999999</v>
      </c>
      <c r="G4">
        <v>1.65</v>
      </c>
      <c r="H4">
        <v>8.36</v>
      </c>
      <c r="I4">
        <f t="shared" si="0"/>
        <v>6.7099999999999991</v>
      </c>
      <c r="J4">
        <f t="shared" si="1"/>
        <v>6.2917916170052433</v>
      </c>
      <c r="K4">
        <f t="shared" si="2"/>
        <v>6.5787282204459405</v>
      </c>
    </row>
    <row r="5" spans="1:11" x14ac:dyDescent="0.15">
      <c r="A5" t="s">
        <v>111</v>
      </c>
      <c r="B5">
        <v>1998</v>
      </c>
      <c r="C5">
        <v>115</v>
      </c>
      <c r="D5">
        <v>19.7</v>
      </c>
      <c r="E5">
        <v>1187.5</v>
      </c>
      <c r="F5">
        <v>2.956</v>
      </c>
      <c r="G5">
        <v>0.76</v>
      </c>
      <c r="H5">
        <v>3.86</v>
      </c>
      <c r="I5">
        <f t="shared" si="0"/>
        <v>3.0999999999999996</v>
      </c>
      <c r="J5">
        <f t="shared" si="1"/>
        <v>14.727458613988203</v>
      </c>
      <c r="K5">
        <f t="shared" si="2"/>
        <v>14.704933844625911</v>
      </c>
    </row>
    <row r="6" spans="1:11" x14ac:dyDescent="0.15">
      <c r="A6" t="s">
        <v>50</v>
      </c>
      <c r="B6">
        <v>1938</v>
      </c>
      <c r="C6">
        <v>115</v>
      </c>
      <c r="D6">
        <v>20.100000000000001</v>
      </c>
      <c r="E6">
        <v>1100</v>
      </c>
      <c r="F6">
        <v>2.0139999999999998</v>
      </c>
      <c r="G6">
        <v>1.37</v>
      </c>
      <c r="H6">
        <v>6.97</v>
      </c>
      <c r="I6">
        <f t="shared" si="0"/>
        <v>5.6</v>
      </c>
      <c r="J6">
        <f t="shared" si="1"/>
        <v>7.6755938116659941</v>
      </c>
      <c r="K6">
        <f t="shared" si="2"/>
        <v>8.1726839195327692</v>
      </c>
    </row>
    <row r="7" spans="1:11" x14ac:dyDescent="0.15">
      <c r="A7" t="s">
        <v>112</v>
      </c>
      <c r="B7">
        <v>1997</v>
      </c>
      <c r="C7">
        <v>113</v>
      </c>
      <c r="D7">
        <v>20.100000000000001</v>
      </c>
      <c r="E7">
        <v>1200</v>
      </c>
      <c r="F7">
        <v>2.9359999999999999</v>
      </c>
      <c r="G7">
        <v>0.76</v>
      </c>
      <c r="H7">
        <v>3.86</v>
      </c>
      <c r="I7">
        <f t="shared" si="0"/>
        <v>3.0999999999999996</v>
      </c>
      <c r="J7">
        <f t="shared" si="1"/>
        <v>14.110997472774482</v>
      </c>
      <c r="K7">
        <f t="shared" si="2"/>
        <v>14.869011544049663</v>
      </c>
    </row>
    <row r="8" spans="1:11" x14ac:dyDescent="0.15">
      <c r="A8" t="s">
        <v>113</v>
      </c>
      <c r="B8">
        <v>1940</v>
      </c>
      <c r="C8">
        <v>113</v>
      </c>
      <c r="D8">
        <v>19.8</v>
      </c>
      <c r="E8">
        <v>1262.5</v>
      </c>
      <c r="F8">
        <v>2.1230000000000002</v>
      </c>
      <c r="G8">
        <v>0.99</v>
      </c>
      <c r="H8">
        <v>5.0199999999999996</v>
      </c>
      <c r="I8">
        <f t="shared" si="0"/>
        <v>4.0299999999999994</v>
      </c>
      <c r="J8">
        <f t="shared" si="1"/>
        <v>11.355518345416636</v>
      </c>
      <c r="K8">
        <f t="shared" si="2"/>
        <v>11.736290621927239</v>
      </c>
    </row>
    <row r="9" spans="1:11" x14ac:dyDescent="0.15">
      <c r="A9" t="s">
        <v>45</v>
      </c>
      <c r="B9">
        <v>1995</v>
      </c>
      <c r="C9">
        <v>121.5</v>
      </c>
      <c r="D9">
        <v>20.2</v>
      </c>
      <c r="E9">
        <v>1175</v>
      </c>
      <c r="F9">
        <v>2.2130000000000001</v>
      </c>
      <c r="G9">
        <v>1.05</v>
      </c>
      <c r="H9">
        <v>5.36</v>
      </c>
      <c r="I9">
        <f t="shared" si="0"/>
        <v>4.3100000000000005</v>
      </c>
      <c r="J9">
        <f t="shared" si="1"/>
        <v>9.2999018957573032</v>
      </c>
      <c r="K9">
        <f t="shared" si="2"/>
        <v>9.93418837856008</v>
      </c>
    </row>
    <row r="10" spans="1:11" x14ac:dyDescent="0.15">
      <c r="A10" t="s">
        <v>114</v>
      </c>
      <c r="B10">
        <v>1991</v>
      </c>
      <c r="C10">
        <v>114.2</v>
      </c>
      <c r="D10">
        <v>19.8</v>
      </c>
      <c r="E10">
        <v>1212.5</v>
      </c>
      <c r="F10">
        <v>3.01</v>
      </c>
      <c r="G10">
        <v>0.76</v>
      </c>
      <c r="H10">
        <v>3.8</v>
      </c>
      <c r="I10">
        <f t="shared" si="0"/>
        <v>3.04</v>
      </c>
      <c r="J10">
        <f t="shared" si="1"/>
        <v>14.895351816179144</v>
      </c>
      <c r="K10">
        <f t="shared" si="2"/>
        <v>15.585830444882269</v>
      </c>
    </row>
    <row r="11" spans="1:11" x14ac:dyDescent="0.15">
      <c r="A11" t="s">
        <v>115</v>
      </c>
      <c r="B11">
        <v>1996</v>
      </c>
      <c r="C11">
        <v>116.5</v>
      </c>
      <c r="D11">
        <v>20</v>
      </c>
      <c r="E11">
        <v>1137.5</v>
      </c>
      <c r="F11">
        <v>2.2090000000000001</v>
      </c>
      <c r="G11">
        <v>1.1399999999999999</v>
      </c>
      <c r="H11">
        <v>5.74</v>
      </c>
      <c r="I11">
        <f t="shared" si="0"/>
        <v>4.6000000000000005</v>
      </c>
      <c r="J11">
        <f t="shared" si="1"/>
        <v>9.3629408471729771</v>
      </c>
      <c r="K11">
        <f t="shared" si="2"/>
        <v>9.7940684238197431</v>
      </c>
    </row>
    <row r="12" spans="1:11" x14ac:dyDescent="0.15">
      <c r="A12" t="s">
        <v>116</v>
      </c>
      <c r="B12">
        <v>1960</v>
      </c>
      <c r="C12">
        <v>132.5</v>
      </c>
      <c r="D12">
        <v>20.25</v>
      </c>
      <c r="E12">
        <v>1162.5</v>
      </c>
      <c r="F12">
        <v>2.4300000000000002</v>
      </c>
      <c r="G12">
        <v>0.98</v>
      </c>
      <c r="H12">
        <v>4.9800000000000004</v>
      </c>
      <c r="I12">
        <f t="shared" si="0"/>
        <v>4</v>
      </c>
      <c r="J12">
        <f t="shared" si="1"/>
        <v>9.1208449167381254</v>
      </c>
      <c r="K12">
        <f t="shared" si="2"/>
        <v>9.5954943396226415</v>
      </c>
    </row>
    <row r="13" spans="1:11" x14ac:dyDescent="0.15">
      <c r="A13" t="s">
        <v>117</v>
      </c>
      <c r="B13">
        <v>1912</v>
      </c>
      <c r="C13">
        <v>116</v>
      </c>
      <c r="D13">
        <v>20.399999999999999</v>
      </c>
      <c r="E13">
        <v>1137.5</v>
      </c>
      <c r="F13">
        <v>2.0230000000000001</v>
      </c>
      <c r="G13">
        <v>1.32</v>
      </c>
      <c r="H13">
        <v>6.62</v>
      </c>
      <c r="I13">
        <f t="shared" si="0"/>
        <v>5.3</v>
      </c>
      <c r="J13">
        <f t="shared" si="1"/>
        <v>7.6906254811698949</v>
      </c>
      <c r="K13">
        <f t="shared" si="2"/>
        <v>8.4597672772988517</v>
      </c>
    </row>
    <row r="14" spans="1:11" x14ac:dyDescent="0.15">
      <c r="A14" t="s">
        <v>118</v>
      </c>
      <c r="B14">
        <v>1971</v>
      </c>
      <c r="C14">
        <v>121.5</v>
      </c>
      <c r="D14">
        <v>20</v>
      </c>
      <c r="E14">
        <v>1012.5</v>
      </c>
      <c r="F14">
        <v>2.0790000000000002</v>
      </c>
      <c r="G14">
        <v>1.52</v>
      </c>
      <c r="H14">
        <v>7.73</v>
      </c>
      <c r="I14">
        <f t="shared" si="0"/>
        <v>6.2100000000000009</v>
      </c>
      <c r="J14">
        <f t="shared" si="1"/>
        <v>6.650099732941027</v>
      </c>
      <c r="K14">
        <f t="shared" si="2"/>
        <v>6.9148839375000009</v>
      </c>
    </row>
    <row r="15" spans="1:11" x14ac:dyDescent="0.15">
      <c r="A15" t="s">
        <v>119</v>
      </c>
      <c r="B15">
        <v>2012</v>
      </c>
      <c r="C15">
        <v>113.5</v>
      </c>
      <c r="D15">
        <v>21</v>
      </c>
      <c r="E15">
        <v>1075</v>
      </c>
      <c r="F15">
        <v>2.8639999999999999</v>
      </c>
      <c r="G15">
        <v>0.98</v>
      </c>
      <c r="H15">
        <v>4.84</v>
      </c>
      <c r="I15">
        <f t="shared" si="0"/>
        <v>3.86</v>
      </c>
      <c r="J15">
        <f t="shared" si="1"/>
        <v>9.8933864426548919</v>
      </c>
      <c r="K15">
        <f t="shared" si="2"/>
        <v>11.175391684497587</v>
      </c>
    </row>
    <row r="16" spans="1:11" x14ac:dyDescent="0.15">
      <c r="A16" t="s">
        <v>120</v>
      </c>
      <c r="B16">
        <v>1916</v>
      </c>
      <c r="C16">
        <v>115.5</v>
      </c>
      <c r="D16">
        <v>20.100000000000001</v>
      </c>
      <c r="E16">
        <v>1162.5</v>
      </c>
      <c r="F16">
        <v>2.052</v>
      </c>
      <c r="G16">
        <v>1.23</v>
      </c>
      <c r="H16">
        <v>6.24</v>
      </c>
      <c r="I16">
        <f t="shared" si="0"/>
        <v>5.01</v>
      </c>
      <c r="J16">
        <f t="shared" si="1"/>
        <v>8.5423653380907449</v>
      </c>
      <c r="K16">
        <f t="shared" si="2"/>
        <v>9.154628687730181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 (2)</vt:lpstr>
      <vt:lpstr>Sheet1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mokko</dc:creator>
  <cp:lastModifiedBy>mokko</cp:lastModifiedBy>
  <dcterms:created xsi:type="dcterms:W3CDTF">2018-11-27T05:26:09Z</dcterms:created>
  <dcterms:modified xsi:type="dcterms:W3CDTF">2018-12-11T06:12:11Z</dcterms:modified>
</cp:coreProperties>
</file>